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620" windowWidth="20400" windowHeight="7740" activeTab="4"/>
  </bookViews>
  <sheets>
    <sheet name="1.แบบ ผด.01" sheetId="1" r:id="rId1"/>
    <sheet name="ตารางที่ 1" sheetId="13" r:id="rId2"/>
    <sheet name="ตารางที่ 2" sheetId="15" r:id="rId3"/>
    <sheet name="ตารางที่ 3" sheetId="16" r:id="rId4"/>
    <sheet name="ตารางที่ 4" sheetId="18" r:id="rId5"/>
    <sheet name="Sheet1" sheetId="19" r:id="rId6"/>
  </sheets>
  <definedNames>
    <definedName name="_xlnm.Print_Titles" localSheetId="0">'1.แบบ ผด.01'!$1:$4</definedName>
  </definedNames>
  <calcPr calcId="144525"/>
</workbook>
</file>

<file path=xl/calcChain.xml><?xml version="1.0" encoding="utf-8"?>
<calcChain xmlns="http://schemas.openxmlformats.org/spreadsheetml/2006/main">
  <c r="D263" i="15" l="1"/>
  <c r="F251" i="13"/>
  <c r="E251" i="13"/>
  <c r="D251" i="13"/>
  <c r="C251" i="13"/>
  <c r="D91" i="13"/>
  <c r="G99" i="1" l="1"/>
  <c r="G91" i="1"/>
  <c r="E91" i="1"/>
  <c r="F99" i="1"/>
  <c r="D99" i="1"/>
  <c r="G97" i="1"/>
  <c r="E97" i="1"/>
  <c r="F166" i="16" l="1"/>
  <c r="E129" i="16"/>
  <c r="E108" i="16"/>
  <c r="F91" i="16"/>
  <c r="E56" i="16"/>
  <c r="F44" i="16"/>
  <c r="E44" i="16"/>
  <c r="E19" i="1" l="1"/>
  <c r="E92" i="15"/>
  <c r="E48" i="15"/>
  <c r="E168" i="15"/>
  <c r="C213" i="13"/>
  <c r="F173" i="13"/>
  <c r="G114" i="1"/>
  <c r="E114" i="1"/>
  <c r="G106" i="1"/>
  <c r="E106" i="1"/>
  <c r="F116" i="1"/>
  <c r="G94" i="1"/>
  <c r="E94" i="1"/>
  <c r="G87" i="1"/>
  <c r="E87" i="1"/>
  <c r="G85" i="1"/>
  <c r="E85" i="1"/>
  <c r="G74" i="1"/>
  <c r="E74" i="1"/>
  <c r="G71" i="1"/>
  <c r="E71" i="1"/>
  <c r="G65" i="1"/>
  <c r="E65" i="1"/>
  <c r="F58" i="1"/>
  <c r="G58" i="1" s="1"/>
  <c r="G54" i="1"/>
  <c r="E54" i="1"/>
  <c r="G49" i="1"/>
  <c r="E49" i="1"/>
  <c r="G45" i="1"/>
  <c r="E45" i="1"/>
  <c r="G116" i="1" l="1"/>
  <c r="G25" i="1"/>
  <c r="E25" i="1"/>
  <c r="G13" i="1"/>
  <c r="E13" i="1"/>
  <c r="G8" i="1"/>
  <c r="E8" i="1"/>
  <c r="F166" i="18"/>
  <c r="D166" i="18"/>
  <c r="F158" i="18"/>
  <c r="D158" i="18"/>
  <c r="F144" i="18"/>
  <c r="D144" i="18"/>
  <c r="F137" i="18"/>
  <c r="D137" i="18"/>
  <c r="F135" i="18"/>
  <c r="D135" i="18"/>
  <c r="D128" i="18"/>
  <c r="F122" i="18"/>
  <c r="D122" i="18"/>
  <c r="F116" i="18"/>
  <c r="D116" i="18"/>
  <c r="F79" i="18"/>
  <c r="D79" i="18"/>
  <c r="F60" i="18"/>
  <c r="D60" i="18"/>
  <c r="F85" i="18"/>
  <c r="D85" i="18"/>
  <c r="F101" i="18"/>
  <c r="D101" i="18"/>
  <c r="F96" i="18"/>
  <c r="D96" i="18"/>
  <c r="F92" i="18"/>
  <c r="D92" i="18"/>
  <c r="D54" i="18"/>
  <c r="F54" i="18"/>
  <c r="F43" i="18"/>
  <c r="D43" i="18"/>
  <c r="E169" i="18" l="1"/>
  <c r="F169" i="18" s="1"/>
  <c r="C169" i="18"/>
  <c r="D169" i="18" s="1"/>
  <c r="D149" i="18"/>
  <c r="E128" i="18"/>
  <c r="F128" i="18" s="1"/>
  <c r="C128" i="18"/>
  <c r="F125" i="18"/>
  <c r="D125" i="18"/>
  <c r="E105" i="18"/>
  <c r="F105" i="18" s="1"/>
  <c r="C105" i="18"/>
  <c r="D105" i="18" s="1"/>
  <c r="F47" i="18"/>
  <c r="E47" i="18"/>
  <c r="D47" i="18"/>
  <c r="D166" i="16" l="1"/>
  <c r="E134" i="16"/>
  <c r="F108" i="16"/>
  <c r="D91" i="16"/>
  <c r="F67" i="16"/>
  <c r="E67" i="16"/>
  <c r="F56" i="16"/>
  <c r="D295" i="15"/>
  <c r="E295" i="15" s="1"/>
  <c r="E263" i="15"/>
  <c r="D219" i="15" l="1"/>
  <c r="E219" i="15" s="1"/>
  <c r="D179" i="15" l="1"/>
  <c r="E179" i="15" s="1"/>
  <c r="D131" i="15"/>
  <c r="E131" i="15"/>
  <c r="F284" i="13"/>
  <c r="E284" i="13"/>
  <c r="D284" i="13"/>
  <c r="C284" i="13"/>
  <c r="D213" i="13" l="1"/>
  <c r="E213" i="13"/>
  <c r="F213" i="13"/>
  <c r="E173" i="13" l="1"/>
  <c r="D173" i="13"/>
  <c r="C173" i="13"/>
  <c r="F127" i="13"/>
  <c r="D127" i="13"/>
  <c r="D49" i="13" l="1"/>
  <c r="E99" i="1" l="1"/>
  <c r="D58" i="1"/>
  <c r="E58" i="1" s="1"/>
  <c r="G31" i="1"/>
  <c r="E31" i="1"/>
  <c r="G19" i="1"/>
  <c r="E12" i="1"/>
  <c r="F12" i="1"/>
  <c r="G12" i="1"/>
  <c r="D116" i="1" l="1"/>
  <c r="F80" i="1"/>
  <c r="D80" i="1"/>
  <c r="E80" i="1" s="1"/>
  <c r="G80" i="1" l="1"/>
  <c r="F117" i="1"/>
  <c r="G117" i="1" s="1"/>
  <c r="E116" i="1"/>
  <c r="D117" i="1"/>
  <c r="E117" i="1" s="1"/>
</calcChain>
</file>

<file path=xl/sharedStrings.xml><?xml version="1.0" encoding="utf-8"?>
<sst xmlns="http://schemas.openxmlformats.org/spreadsheetml/2006/main" count="995" uniqueCount="357">
  <si>
    <t>เทศบาลตำบลบ้านสิงห์</t>
  </si>
  <si>
    <t>ยุทธศาสตร์</t>
  </si>
  <si>
    <t>กลยุทธ์</t>
  </si>
  <si>
    <t>แผนงาน</t>
  </si>
  <si>
    <t>โครงการที่</t>
  </si>
  <si>
    <t>ดำเนินการ</t>
  </si>
  <si>
    <t>คิดเป็นร้อยละ</t>
  </si>
  <si>
    <t>ของโครงการ</t>
  </si>
  <si>
    <t>ทั้งหมด</t>
  </si>
  <si>
    <t>จำนวน</t>
  </si>
  <si>
    <t>งบประมาณ</t>
  </si>
  <si>
    <t>ของงบประมาณ</t>
  </si>
  <si>
    <t>หน่วยงาน</t>
  </si>
  <si>
    <t>รับผิดชอบ</t>
  </si>
  <si>
    <t>หลัก</t>
  </si>
  <si>
    <t>แบบ ผด. 01</t>
  </si>
  <si>
    <t>รวม</t>
  </si>
  <si>
    <t>โครงการ</t>
  </si>
  <si>
    <t>(บาท)</t>
  </si>
  <si>
    <t xml:space="preserve"> </t>
  </si>
  <si>
    <t>กองช่าง</t>
  </si>
  <si>
    <t>รวมทั้งสิ้น</t>
  </si>
  <si>
    <t>กองการศึกษา</t>
  </si>
  <si>
    <t>กองสาธารณสุข</t>
  </si>
  <si>
    <t>สำนักปลัด</t>
  </si>
  <si>
    <t>ยุทธศาสตร์ที่ 6 ยุทธศาสตร์การพัฒนาด้านคุณภาพชีวิต ศักยภาพคนและความเข้มแข็งของชุมชน</t>
  </si>
  <si>
    <t>งานป้องกันฯ</t>
  </si>
  <si>
    <t>ยุทธศาสตร์ที่  7.  ยุทธศาสตร์การพัฒนาประสิทธิภาพการเมือง การบริหารและพัฒนาบุคลากรท้องถิ่น</t>
  </si>
  <si>
    <t>กองคลัง</t>
  </si>
  <si>
    <t>ยุทธศาสตร์ที่  2. การพัฒนาด้านระบบการจัดการทรัพยากรธรรมชาติและสิ่งแวดล้อม</t>
  </si>
  <si>
    <t>ยุทธศาสตร์ที่  4. การพัฒนาระบบการศึกษาและส่งเสริมศิลปวัฒนธรรมท้องถิ่น</t>
  </si>
  <si>
    <t>ธรรมชาติและสิ่งแวดล้อม</t>
  </si>
  <si>
    <t>ท่อระบายน้ำ</t>
  </si>
  <si>
    <t xml:space="preserve">ถนน ตรอก ซอย ทางเดินเท้า </t>
  </si>
  <si>
    <t>แผนงานสาธารณสุข</t>
  </si>
  <si>
    <t>สาธารณสุขมูลฐาน</t>
  </si>
  <si>
    <t>เรียนการสอนศูนย์พัฒนาเด็กเล็ก</t>
  </si>
  <si>
    <t>ในสังกัดเทศบาลตำบลบ้านสิงห์</t>
  </si>
  <si>
    <t>เสริมสร้างความเข้มแข็งของระบบ</t>
  </si>
  <si>
    <t>เศรษฐกิจชุมชนตามปรัชาเศรษฐกิจ</t>
  </si>
  <si>
    <t>พอเพียง</t>
  </si>
  <si>
    <t>ยุทธศาสตร์ ที่ 5 การพัฒนาด้าน</t>
  </si>
  <si>
    <t>ของชุมชน</t>
  </si>
  <si>
    <t>ยุทธศาสตร์ ที่ 6 การพัฒนาด้าน</t>
  </si>
  <si>
    <t>คุณภาพชีวิตศักยภาพคนและความ</t>
  </si>
  <si>
    <t>เข้มแข็งของชุมชน</t>
  </si>
  <si>
    <t>ชุมชน</t>
  </si>
  <si>
    <t>และนันทนาการ</t>
  </si>
  <si>
    <t>กิจกรรมนันทนาการ</t>
  </si>
  <si>
    <t>ยุทธศาสตร์ ที่ 7. การพัฒนา</t>
  </si>
  <si>
    <t>ประสิทธิภาพการเมือง การ</t>
  </si>
  <si>
    <t>บริหารและพัฒนาบคลากรท้องถิ่น</t>
  </si>
  <si>
    <t>1. ยุทธศาสตร์ การพัฒนาโครงสร้าง</t>
  </si>
  <si>
    <t>ร่วมของประชาชน</t>
  </si>
  <si>
    <t>บุคลากร</t>
  </si>
  <si>
    <t>พื้นฐานสาธารณูปโภคและ</t>
  </si>
  <si>
    <t>สาธารณูปการ</t>
  </si>
  <si>
    <t>2. ยุทธศาสตร์  การพัฒนา</t>
  </si>
  <si>
    <t>ด้านระบบการจัดการทรัพยากร</t>
  </si>
  <si>
    <t>และความตระหนักในการ</t>
  </si>
  <si>
    <t>จัดการทรัพยากรธรรมชาติ</t>
  </si>
  <si>
    <t>และสิ่งแวดล้อม</t>
  </si>
  <si>
    <t>3. ยุทธศาสตร์  การพัฒนาด้าน</t>
  </si>
  <si>
    <t>บริหารและจัดบริการด้าน</t>
  </si>
  <si>
    <t>สาธารณสุข</t>
  </si>
  <si>
    <t>4. ยุทธศาสตร์  การพัฒนา</t>
  </si>
  <si>
    <t>ระบบการศึกษาและส่งเสริม</t>
  </si>
  <si>
    <t>ศิลปวัฒนธรรมท้องถิ่น</t>
  </si>
  <si>
    <t>ปัญญาและวัฒนธรรมอันดี</t>
  </si>
  <si>
    <t>ประเพณี ศิลปวัฒนธรรม ภูมิ -</t>
  </si>
  <si>
    <t>และเพิ่มรายได้เพิ่มขึ้น</t>
  </si>
  <si>
    <t>เกษตรกรและเกษตรอุตสาหกรรม</t>
  </si>
  <si>
    <t xml:space="preserve"> และสินค้า OTOP</t>
  </si>
  <si>
    <t>รักษาความสงบเรียบร้อยและ</t>
  </si>
  <si>
    <t>ความปลอดภัยในชีวิตและทรัพย์สิน</t>
  </si>
  <si>
    <t>กอสาธาณสุข</t>
  </si>
  <si>
    <t>กฎหมาย ข้อบังคับและ</t>
  </si>
  <si>
    <t>เอกสารต่างๆ</t>
  </si>
  <si>
    <t>ยุทศาสตร์ที่ 3. ยุทธศาสตร์การพัฒนาด้านบริหารและจัดบริการด้านสาธารณสุข</t>
  </si>
  <si>
    <t>พัฒนาท้องถิ่น</t>
  </si>
  <si>
    <t>แผนการดำเนินงาน ประจำปีงบประมาณ พ.ศ. 2567</t>
  </si>
  <si>
    <t>กลยุทธ์/แนวทางการพัฒนา</t>
  </si>
  <si>
    <t>ยุทธศาสตร์ที่  1. ยุทธศาสตร์การพัฒนาด้านโครงสร้างพื้นฐาน สาธารณูปโภคและสาธารณูปการ</t>
  </si>
  <si>
    <t>กลยุทธ์/</t>
  </si>
  <si>
    <t>แนวทาง</t>
  </si>
  <si>
    <t>การพัฒนา</t>
  </si>
  <si>
    <t>จำนวนโครงการ</t>
  </si>
  <si>
    <t>ที่ปรากฎในแผน</t>
  </si>
  <si>
    <t>(พ.ศ.2566-2570)</t>
  </si>
  <si>
    <t>เฉพาะปี พ.ศ. 2567</t>
  </si>
  <si>
    <t>ในแผนฯ</t>
  </si>
  <si>
    <t>ที่ดำเนินการ</t>
  </si>
  <si>
    <t>ในงบฯ</t>
  </si>
  <si>
    <t>สรุปโครงการพัฒนาท้องถิ่น และงบประมาณ</t>
  </si>
  <si>
    <t>คิดเป็นร้อยละของ</t>
  </si>
  <si>
    <t>โครงการทั้งหมด</t>
  </si>
  <si>
    <t>งบประมาณ (บาท)</t>
  </si>
  <si>
    <t>1 กอง</t>
  </si>
  <si>
    <t>1 สำนัก/1 กอง</t>
  </si>
  <si>
    <t>นันทนาการ</t>
  </si>
  <si>
    <t>1 กอง/1 สำนัก</t>
  </si>
  <si>
    <t>1 สำนัก /1 กอง</t>
  </si>
  <si>
    <t>1 สำนัก/2กอง</t>
  </si>
  <si>
    <t>1 สำนัก/4กอง</t>
  </si>
  <si>
    <t>1.1 ก่อสร้างปรับปรุง บำรุง</t>
  </si>
  <si>
    <t xml:space="preserve">รักษา ถนน ตรอก ซอย </t>
  </si>
  <si>
    <t>ทางเดินเท้า ท่อระบายน้ำ</t>
  </si>
  <si>
    <t xml:space="preserve">ปรากฎในแผนพัฒนาท้องถิ่น พ.ศ. 2566 - 2570 เฉพาะปี พ.ศ. 2567 มีทั้งหมด 1 กลยุทธ์/แนวทางการพัฒนา 1 แผนงาน </t>
  </si>
  <si>
    <t xml:space="preserve">และกลยุทธ์/แนวทางการพัฒนาที่ 1.1 ก่อสร้างปรับปรุง บำรุงรักษา ถนน ตรอก ซอย ทางเดินเท้า ท่อระบายน้ำ มี 1 แผนงาน </t>
  </si>
  <si>
    <t xml:space="preserve">มาจัดทำเทศบัญญัติงบประมาณรายจ่ายประจำปีงบประมาณ พ.ศ. 2567 จำนวน 3 โครงการ จำนวนงบประมาณ 2,460,000 </t>
  </si>
  <si>
    <t>ทรัพยากรธรรมชาติและ</t>
  </si>
  <si>
    <t>สิ่งแวดล้อม</t>
  </si>
  <si>
    <t xml:space="preserve">ปรากฎในแผนพัฒนาท้องถิ่น พ.ศ. 2566 - 2570 เฉพาะปี พ.ศ. 2567 มีทั้งหมด 2 กลยุทธ์/แนวทางการพัฒนา 1 แผนงาน </t>
  </si>
  <si>
    <t>2.1 การพัฒนาสร้างจิตสำนึก</t>
  </si>
  <si>
    <t>2.2 การบริหารจัดการ</t>
  </si>
  <si>
    <t>งบประมาณ พ.ศ. 2567 จำนวน 1 โครงการ จำนวนงบประมาณ 100,000 บาท การคิดคำนวณ เป็นการคิดคำนวณจาก</t>
  </si>
  <si>
    <t>มีจำนวน 43 โครงการ  จำนวนงบประมาณ 870,780 บาท ซึ่งนำไปสู่การคิดเป็นร้อยละของโครงการทั้ง กำหนดไว้ 2 กลยุทธ์/</t>
  </si>
  <si>
    <t>บริการสาธารณสุขมูลฐาน</t>
  </si>
  <si>
    <t>ตระหนักในการรักษา</t>
  </si>
  <si>
    <t>สุขภาพอนามัย</t>
  </si>
  <si>
    <t>3.1 ส่งเสริมความรู้และให้</t>
  </si>
  <si>
    <t>3.2 การสร้างจิตสำนึกและ</t>
  </si>
  <si>
    <t>และ กลยุทธ์/แนวทางการพัฒนาที่  3.1  ส่งเสริมความรู้และให้บริการสาธารณสุขมูลฐาน 3.2 การสร้างจิตสำนึกและตระหนัก</t>
  </si>
  <si>
    <t xml:space="preserve">จารีตประเพณี ศิลปวัฒนธรรม </t>
  </si>
  <si>
    <t>ภูมิปัญญาและวัฒนธรรมอันดี</t>
  </si>
  <si>
    <t>การเรียนการสอนศูนย์พัฒนา</t>
  </si>
  <si>
    <t>เด็กเล็กในสังกัดเทศบาลตำบล</t>
  </si>
  <si>
    <t>บ้านสิงห์</t>
  </si>
  <si>
    <t>บริหารการศึกษา</t>
  </si>
  <si>
    <t>บริหารงานทั่วไป</t>
  </si>
  <si>
    <t>ศาสนาวัฒนธรรมและ</t>
  </si>
  <si>
    <t xml:space="preserve">ปรากฎในแผนพัฒนาท้องถิ่น พ.ศ. 2566 - 2570 เฉพาะปี พ.ศ. 2567 มีทั้งหมด 3 กลยุทธ์/แนวทางการพัฒนา 3 แผนงาน </t>
  </si>
  <si>
    <t xml:space="preserve">4.1  ส่งเสริมขนบธรรมเนียม </t>
  </si>
  <si>
    <t>4.2 ส่งเสริมระบบการศึกษา</t>
  </si>
  <si>
    <t>4.3 ส่งเสริมสนับสนุนการจัด</t>
  </si>
  <si>
    <t>ยุทธศาสตร์ที่ 5. การพัฒนาด้านเสริมเสริมสร้างความเข้มแข็งของระบบเศรษฐกิจชุมชน ตาม</t>
  </si>
  <si>
    <t>อาชีพและเพิ่มรายได้เพิ่มขึ้น</t>
  </si>
  <si>
    <t>เกษตรกรและเกษตร</t>
  </si>
  <si>
    <t xml:space="preserve">อุตสาหกรรมและสินค้า </t>
  </si>
  <si>
    <t>OTOP</t>
  </si>
  <si>
    <t>อาชีพและเพิ่มรายได้ให้แก่</t>
  </si>
  <si>
    <t>ประชาชน</t>
  </si>
  <si>
    <t>5.1  สนับสนุนและส่งเสริม</t>
  </si>
  <si>
    <t>5.2 พัฒนาระบบตลาดสินค้า</t>
  </si>
  <si>
    <t>5.3 สนับสนุนและส่งเสริม</t>
  </si>
  <si>
    <t>5.4 สนับสนุนและส่งเสริม</t>
  </si>
  <si>
    <t>และเกษตรอุตสาหกรรมและสินค้า OTOP 5.3 และ 5.4 สนับสนุนและส่งเสริมอาชีพและเพิ่มรายได้ให้แก่ประชาชน มีโครงการ</t>
  </si>
  <si>
    <t>และ กลยุทธ์/แนวทางการพัฒนาที่ 5.1 สนับสนุนและส่งเสริมอาชีพและเพิ่มรายได้เพิ่มขึ้น 5.2 พัฒนาระบบตลาดสินค้าเกษตรกร</t>
  </si>
  <si>
    <t>เทศบัญญัติงบประมาณรายจ่ายประจำปี งบประมาณ พ.ศ. 2567  จำนวน 3 โครงการ  จำนวนงบประมาณ 70,000  บาท</t>
  </si>
  <si>
    <t>6.1 ส่งเสริมคุณภาพชีวิต</t>
  </si>
  <si>
    <t xml:space="preserve">6.2 ส่งเสริมคุณภาพชีวิต </t>
  </si>
  <si>
    <t>และทรัพย์สิน</t>
  </si>
  <si>
    <t xml:space="preserve">6.3 ส่งเสริมคุณภาพชีวิต </t>
  </si>
  <si>
    <t>การจัดกิจกรรมนันทนาการ</t>
  </si>
  <si>
    <t>สร้างความเข้มแข็ง</t>
  </si>
  <si>
    <t xml:space="preserve">การศาสนา วัฒนธรรม </t>
  </si>
  <si>
    <t>มีส่วนร่วมของประชาชน</t>
  </si>
  <si>
    <t>7.1 การพัฒนาส่งเสริมการ</t>
  </si>
  <si>
    <t xml:space="preserve">7.3 พัฒนาปรังปรุงระเบียบ </t>
  </si>
  <si>
    <t>7.1 การพัฒนาส่งเสริมการมีส่วน</t>
  </si>
  <si>
    <t>7.2  พัฒนาส่งเสริมการพัฒนา</t>
  </si>
  <si>
    <t>การศึกษา</t>
  </si>
  <si>
    <t xml:space="preserve">ปรากฎในแผนพัฒนาท้องถิ่น พ.ศ. 2566 - 2570 เฉพาะปี พ.ศ. 2567 มีทั้งหมด 3 กลยุทธ์/แนวทางการพัฒนา  2  แผนงาน </t>
  </si>
  <si>
    <t>และ กลยุทธ์/แนวทางการพัฒนาที่ 7.1 การพัฒนาส่งเสริมการมีส่วนร่วมของประชาชน 7.2 พัฒนาส่งเสริมการพัฒนาบุคลากร</t>
  </si>
  <si>
    <t>7.3 พัฒนาปรังปรุงระเบียบกฎหมาย ข้อบังคับและเอกสารต่างๆ  มีโครงการ  ทั้งหมด 20 โครงการ  จำนวนงบประมาณทั้งสิ้น</t>
  </si>
  <si>
    <t xml:space="preserve">2,852,000 บาท กำหนดตัวอย่างนี้เทศบาลตำบลบ้านสิงห์ ได้นำมาจัดทำเทศบัญญัติงบประมาณ รายจ่ายประจำปี งบประมาณ </t>
  </si>
  <si>
    <t>พ.ศ. 2567  จำนวน 9 โครงการ  จำนวนงบประมาณ 546,000 บาท การคิดคำนวณ เป็นการคิดคำนวณจากการนำมาจัดทำ</t>
  </si>
  <si>
    <t>งบประมาณรายจ่ายจริง จำนวน 9 โครงการ จาก 20 โครงการ จำนวน เงินที่นำมาจัดทำงบประมาณรายจ่ายจริง 546,000บาท</t>
  </si>
  <si>
    <t>จาก 2,852,000 บาท เพื่อหาและกำหนดเป็นร้อยละ</t>
  </si>
  <si>
    <t xml:space="preserve">4.4 ส่งเสริมขนบธรรมเนียม </t>
  </si>
  <si>
    <t xml:space="preserve">เทศบาลตำบลบ้านสิงห์ ได้นำมาจัดทำเทศบัญญัติงบประมาณรายจ่ายประจำปี งบประมาณ พ.ศ. 2567 จำนวน 17 โครงการ  </t>
  </si>
  <si>
    <t>เพื่อหาและกำหนดเป็นร้อยละ</t>
  </si>
  <si>
    <t xml:space="preserve">ปรากฎในแผนพัฒนาท้องถิ่น พ.ศ. 2566 - 2570 เฉพาะปี พ.ศ. 2567 มีทั้งหมด 3 กลยุทธ์ / แนวทางการพัฒนา 3 </t>
  </si>
  <si>
    <t>แผนงาน และ กลยุทธ์/แนวทางการพัฒนาที่ 4.1 และ 4.4 ส่งเสริมขนบธรรมเนียมจารีตประเพณี ศิลปวัฒนธรรมภูมิปัญญา</t>
  </si>
  <si>
    <t>และวัฒนธรรมอันดี 4.2 ส่งเสริมระบบการศึกษา 4.3 ส่งเสริมสนับสนุนการจัดการเรียนการสอนศูนย์พัฒนาเด็กเล็กในสังกัด</t>
  </si>
  <si>
    <t xml:space="preserve">1.1 ก่อสร้างปรับปรุง บำรุงรักษา </t>
  </si>
  <si>
    <t>2.2 การบริหารจัดการทรัพยากร</t>
  </si>
  <si>
    <t>3.1 ส่งเสริมความรู้และให้บริการ</t>
  </si>
  <si>
    <t>4.1 ส่งเสริมขนบธรรมเนียม จารีต</t>
  </si>
  <si>
    <t>4.3 ส่งเสริมสนับสนุนการจัดการ</t>
  </si>
  <si>
    <t>4.4 ส่งเสริมขนบธรรมเนียม จารีต</t>
  </si>
  <si>
    <t>5.1 สนับสนุนและส่งเสริมอาชีพ</t>
  </si>
  <si>
    <t>5.2  พัฒนาระบบตลาดสินค้า</t>
  </si>
  <si>
    <t>5.3 สนับสนุนและส่งเสริมอาชีพ</t>
  </si>
  <si>
    <t>และเพิ่มรายได้ให้แก่ประชาชน</t>
  </si>
  <si>
    <t>5.4 สนับสนุนและส่งเสริมอาชีพ</t>
  </si>
  <si>
    <t>6.2 ส่งเสริมคุณภาพชีวิต การ</t>
  </si>
  <si>
    <t>6.4 ส่งเสริมสวัสดิการและการจัด</t>
  </si>
  <si>
    <t xml:space="preserve">โครงการที่ดำเนินงาน ก็คือ โครงการที่ดำเนินการจริง ในเชิงกลยุทธ์/แนวทางการพัฒนาและแผนงาน </t>
  </si>
  <si>
    <t>1.1 ก่อสร้างปรับปรุง บำรุงรักษา ถนน ตรอก ซอย ทางเดินเท้า ท่อระบายน้ำ จำนวน 3 โครงการ</t>
  </si>
  <si>
    <t xml:space="preserve">1.1 ก่อสร้างปรับปรุง บำรุง รักษา ถนน  </t>
  </si>
  <si>
    <t>ตรอก ซอย ทางเดินเท้า ท่อระบายน้ำ</t>
  </si>
  <si>
    <t xml:space="preserve"> 2.2  การบริหารจัดการทรัพยากรธรรมชาติและสิ่งแวดล้อม</t>
  </si>
  <si>
    <t xml:space="preserve"> 2.1  การพัฒนาสร้างจิตสำนึกและความตระหนักในการจัดการทรัพยากรธรรมชาติและสิ่งแวดล้อม</t>
  </si>
  <si>
    <t>อุตสาหกรรมและการโยธา</t>
  </si>
  <si>
    <t>3.1  ส่งเสริมความรู้และให้บริการสาธารณสุขมูลฐาน</t>
  </si>
  <si>
    <t>3.1  ส่งเสริมความรู้และให้บริการสาธารณสุข</t>
  </si>
  <si>
    <t>มูลฐาน</t>
  </si>
  <si>
    <t>เทศบาลตำบลบ้านสิงห์   ได้นำมาจัดทำเทศบัญญัติงบประมาณรายจ่ายประจำปีงบประมาณ พ.ศ. 2567 จำนวน 37 โครงการ</t>
  </si>
  <si>
    <t>37  โครงการ จาก 43 โครงการ จำนวนเงินที่นำมาจัดทำงบประมาณรายจ่ายจริง 300,000 บาท จาก 870,780 บาท</t>
  </si>
  <si>
    <t>ในการรักษาสุขภาพอนามัย มีโครงการ  ทั้งหมด 43 โครงการ จำนวนงบประมาณทั้งสิ้น 870,780 บาท  กำหนดตัวอย่างนี้</t>
  </si>
  <si>
    <t xml:space="preserve">จำนวนงบประมาณ 300,000 บาท การคิดคำนวณ เป็นการคิดคำนวณจากการนำมาจัดทำงบประมาณรายจ่ายจริง  จำนวน   </t>
  </si>
  <si>
    <t>3.2 การสร้างจิตสำนึกและตระหนักในการรักษาในการรักษาสุขภาพอนามัย มีโครงการ</t>
  </si>
  <si>
    <t>4.1  ส่งเสริมขนบธรรมเนียม จารีตประเพณี</t>
  </si>
  <si>
    <t>ศิลปวัฒนธรรม ภูมิปัญญาและวัฒนธรรมอันดี</t>
  </si>
  <si>
    <t xml:space="preserve">4.4 ส่งเสริมขนบธรรมเนียม จารีตประเพณี </t>
  </si>
  <si>
    <t>จำนวนโครงการที่ปรากฎในแผนพัฒนาท้องถิ่น พ.ศ. 2566 - 2570  เฉพาะปี พ.ศ. 2567 มี 43 โครงการ</t>
  </si>
  <si>
    <t>4.1  ส่งเสริมขนบธรรมเนียม จารีตประเพณีศิลปวัฒนธรรม ภูมิปัญญาและวัฒนธรรมอันดี จำนวน 1 โครงการ</t>
  </si>
  <si>
    <t>4.3 ส่งเสริมสนับสนุนการจัดการเรียน</t>
  </si>
  <si>
    <t>การสอนศูนย์พัฒนาเด็กเล็กในสังกัด</t>
  </si>
  <si>
    <t>4.3 ส่งเสริมสนับสนุนการจัดการเรียนการสอนศูนย์พัฒนาเด็กเล็กในสังกัดเทศบาลตำบลบ้านสิงห์</t>
  </si>
  <si>
    <t>รายได้เพิ่มขึ้น</t>
  </si>
  <si>
    <t>5.1  สนับสนุนและส่งเสริมอาชีพและเพิ่ม</t>
  </si>
  <si>
    <t>5.2 พัฒนาระบบตลาดสินค้าเกษตรกรและ</t>
  </si>
  <si>
    <t>เกษตรอุตสาหกรรมและสินค้า OTOP</t>
  </si>
  <si>
    <t>5.3 สนับสนุนและส่งเสริมอาชีพและเพิ่ม</t>
  </si>
  <si>
    <t>รายได้ให้แก่ประชาชน</t>
  </si>
  <si>
    <t>5.4 สนับสนุนและส่งเสริมอาชีพและเพิ่ม</t>
  </si>
  <si>
    <t>งบกลาง</t>
  </si>
  <si>
    <t>สร้างความเข้มแข็งของ</t>
  </si>
  <si>
    <t>5.2 พัฒนาระบบตลาดสินค้าเกษตรกรและเกษตรอุตสาหกรรมและสินค้า OTOP</t>
  </si>
  <si>
    <t>5.3 สนับสนุนและส่งเสริมอาชีพและเพิ่มรายได้ให้แก่ประชาชน  จำนวน 5 โครงการ</t>
  </si>
  <si>
    <t>5.4 สนับสนุนและส่งเสริมอาชีพและเพิ่มรายได้ให้แก่ประชาชน  จำนวน 1 โครงการ</t>
  </si>
  <si>
    <t>6.2 ส่งเสริมคุณภาพชีวิต การรักษาความ</t>
  </si>
  <si>
    <t>สงบเรียบร้อยและความปลอดภัยในชีวิต</t>
  </si>
  <si>
    <t>การรักษาความสงบภายใน</t>
  </si>
  <si>
    <t>6.4 ส่งเสริมสวัสดิการและการจัดกิจกรรม</t>
  </si>
  <si>
    <t>การศาสนา วัฒนธรรมและ</t>
  </si>
  <si>
    <t>จำนวนโครงการที่ปรากฎในแผนพัฒนาท้องถิ่น พ.ศ. 2566 - 2570  เฉพาะปี พ.ศ. 2567 มี 20 โครงการ</t>
  </si>
  <si>
    <t>7.2 พัฒนาส่งเสริมการพัฒนาบุคลากร</t>
  </si>
  <si>
    <t>7.3 พัฒนาปรังปรุงระเบียบกฎหมาย ข้อบังคับและเอกสารต่างๆ</t>
  </si>
  <si>
    <t>7.4 พัฒนาส่งเสริมพัฒนา</t>
  </si>
  <si>
    <t>7.4 พัฒนาส่งเสริมพัฒนาบุคลากร</t>
  </si>
  <si>
    <t>7.1 การพัฒนาส่งเสริมการมีส่วนร่วมของ</t>
  </si>
  <si>
    <t xml:space="preserve">7.3 พัฒนาปรังปรุงระเบียบ กฎหมาย </t>
  </si>
  <si>
    <t>ข้อบังคับและเอกสารต่างๆ</t>
  </si>
  <si>
    <t>3.2 การสร้างจิตสำนึกและตระหนักในการ</t>
  </si>
  <si>
    <t>รักษาสุขภาพอนามัย</t>
  </si>
  <si>
    <t xml:space="preserve">1.1 ก่อสร้างปรับปรุง บำรุง รักษา ถนน </t>
  </si>
  <si>
    <t>2.1  การพัฒนาสร้างจิตสำนึกและความ</t>
  </si>
  <si>
    <t>ตระหนักในการจัดการทรัพยากรธรรมชาติ</t>
  </si>
  <si>
    <t>2.2 การบริหารจัดการทรัพยากรธรรมชาติ</t>
  </si>
  <si>
    <t>3.1  ส่งเสริมความรู้และให้บริการ</t>
  </si>
  <si>
    <t xml:space="preserve">4.1  ส่งเสริมขนบธรรมเนียมจารีต </t>
  </si>
  <si>
    <t>ประเพณีศิลปวัฒนธรรม ภูมิปัญญา</t>
  </si>
  <si>
    <t>และวัฒนธรรมอันดี</t>
  </si>
  <si>
    <t>7.3 พัฒนาปรังปรุงระเบียบ กฎหมาย</t>
  </si>
  <si>
    <t>ตระหนักในการรักษาสุขภาพ</t>
  </si>
  <si>
    <t>อนามัย</t>
  </si>
  <si>
    <t xml:space="preserve">          ยุทธศาสตร์ที่  2. การพัฒนาด้านระบบการจัดการทรัพยากรธรรมชาติและสิ่งแวดล้อม</t>
  </si>
  <si>
    <t xml:space="preserve">          ยุทธศาสตร์ที่  4. การพัฒนาระบบการศึกษาและส่งเสริมศิลปวัฒนธรรมท้องถิ่น</t>
  </si>
  <si>
    <t xml:space="preserve">          ยุทธศาสตร์ที่ 5. การพัฒนาด้านเสริมเสริมสร้างความเข้มแข็งของระบบเศรษฐกิจชุมชน ตามปรัชญาเศรษฐกิจพอเพียง</t>
  </si>
  <si>
    <t xml:space="preserve">          ยุทธศาสตร์ที่ 6 ยุทธศาสตร์การพัฒนาด้านคุณภาพชีวิต ศักยภาพคนและความเข้มแข็งของชุมชน</t>
  </si>
  <si>
    <t xml:space="preserve">          ยุทศาสตร์ที่ 3. ยุทธศาสตร์การพัฒนาด้านบริหารและจัดบริการด้านสาธารณสุข</t>
  </si>
  <si>
    <r>
      <t xml:space="preserve">       </t>
    </r>
    <r>
      <rPr>
        <b/>
        <sz val="16"/>
        <color theme="1"/>
        <rFont val="TH SarabunIT๙"/>
        <family val="2"/>
      </rPr>
      <t>ยุทธศาสตร์ที่  7.  ยุทธศาสตร์การพัฒนาประสิทธิภาพการเมือง การบริหารและพัฒนาบุคลากรท้องถิ่น</t>
    </r>
  </si>
  <si>
    <t>3.2 การสร้างจิตสำนึกและตระหนักใน</t>
  </si>
  <si>
    <t>การรักษาในการรักษาสุขภาพอนามัย</t>
  </si>
  <si>
    <t>อุตสาหกรรมและการ</t>
  </si>
  <si>
    <t>โยธา</t>
  </si>
  <si>
    <t>การรักษาความสงบ</t>
  </si>
  <si>
    <t>ภายใน</t>
  </si>
  <si>
    <t>การศาสนาวัฒนธรรม</t>
  </si>
  <si>
    <t>ศาสนาวัฒนธรรมและนันทนาการ</t>
  </si>
  <si>
    <t>สร้างความเข้มแข็งของชุมชน</t>
  </si>
  <si>
    <t xml:space="preserve">ตารางที่ </t>
  </si>
  <si>
    <t xml:space="preserve">ตารางที่ 1 </t>
  </si>
  <si>
    <t>ตารางที่ 2</t>
  </si>
  <si>
    <t>ตารางที่ 3</t>
  </si>
  <si>
    <t>ตารางที่ 4</t>
  </si>
  <si>
    <t xml:space="preserve">6.5 ส่งเสริมคุณภาพชีวิต </t>
  </si>
  <si>
    <t>งานงบกลาง</t>
  </si>
  <si>
    <t>มีโครงการทั้งหมด 40 โครงการ  จำนวนงบประมาณทั้งสิ้น 75,654000 บาท กำหนดตัวอย่างนี้เทศบาลตำบลบ้านสิงห์ ได้นำ</t>
  </si>
  <si>
    <t>บาท การคิดคำนวณ เป็นการคิดคำนวณจากการนำมาจัดทำงบประมาณรายจ่ายจริง จำนวน  3  โครงการ จาก 40  โครงการ</t>
  </si>
  <si>
    <t>จำนวนเงินที่นำมาจัดทำงบประมาณรายจ่ายจริง 2,460,000 บาท จาก 75,654,,000 บาท เพื่อหาและกำหนดเป็นร้อยละ</t>
  </si>
  <si>
    <t>มีจำนวน 10 โครงการ  จำนวนงบประมาณ 570,000 บาท ซึ่งนำไปสู่การคิดเป็นร้อยละของโครงการทั้ง กำหนดไว้ 2 กลยุทธ์/</t>
  </si>
  <si>
    <r>
      <t>แนวทางการพัฒนา ตารางที่ 1 ดังนี้</t>
    </r>
    <r>
      <rPr>
        <sz val="16"/>
        <rFont val="TH SarabunIT๙"/>
        <family val="2"/>
      </rPr>
      <t xml:space="preserve"> (ดูข้อมูลประกอบหน้า 106)</t>
    </r>
  </si>
  <si>
    <t>สิ่งแวดล้อม 2.2  การบริหารจัดการทรัพยากรธรรมชาติและสิ่งแวดล้อม มีโครงการทั้งหมด 10 โครงการ  จำนวนงบประมาณ</t>
  </si>
  <si>
    <t>ทั้งสิ้น 570,000 บาท  กำหนดตัวอย่างนี้เทศบาลตำบลบ้านสิงห์   ได้นำมาจัดทำเทศบัญญัติงบประมาณรายจ่ายประจำปี</t>
  </si>
  <si>
    <t>การนำมาจัดทำงบประมาณรายจ่ายจริง จำนวน  1  โครงการ จาก 10 โครงการ จำนวนเงินที่นำมาจัดทำงบประมาณ</t>
  </si>
  <si>
    <t>รายจ่ายจริง 100,000 บาท จาก 570,000 บาท เพื่อหาและกำหนดเป็นร้อยละ</t>
  </si>
  <si>
    <t>และ กลยุทธ์/แนวทางการพัฒนาที่  2.1  การพัฒนาสร้างจิตสำนึกและความตระหนักในการจัดการทรัพยากรธรรมชาติ  และ</t>
  </si>
  <si>
    <t>เทศบาลตำบลบ้านสิงห์ มีโครงการทั้งหมด 40 โครงการ จำนวนงบประมาณ ทั้งสิ้น 15,047,500 บาท กำหนด ตัวอย่างนี้</t>
  </si>
  <si>
    <t xml:space="preserve">จำนวนงบประมาณ 6,251,750 บาท การคิดคำนวณ เป็นการคิดคำนวณจากการนำมาจัดทำงบประมาณรายจ่ายจริง จำนวน  </t>
  </si>
  <si>
    <t xml:space="preserve">17 โครงการ จาก 40 โครงการ จำนวนเงินที่นำมาจัดทำงบประมาณรายจ่ายจริง 6,251,750บาท จาก 15,047,500 บาท </t>
  </si>
  <si>
    <t>ทั้งหมด 14 โครงการ จำนวนงบประมาณ ทั้งสิ้น 9,916,000 บาท  กำหนดตัวอย่างนี้เทศบาลตำบลบ้านสิงห์  ได้นำมาจัดทำ</t>
  </si>
  <si>
    <t xml:space="preserve">การคิดคำนวณ เป็นการคิดคำนวณจากการนำมาจัดทำงบประมาณรายจ่ายจริง จำนวน 3 โครงการ จาก 14 โครงการ จำนวน </t>
  </si>
  <si>
    <t>เงินที่นำมาจัดทำงบประมาณรายจ่ายจริง  70,000 บาท จาก 9,916,000 บาท เพื่อหาและกำหนดเป็นร้อยละ</t>
  </si>
  <si>
    <t>มีจำนวน 31 โครงการ  จำนวนงบประมาณ 6,658,000 บาท ซึ่งนำไปสู่การคิดเป็นร้อยละของโครงการทั้ง กำหนดไว้ 4 กลยุทธ์/</t>
  </si>
  <si>
    <t>6.5 ส่งเสริมคุณภาพชีวิต</t>
  </si>
  <si>
    <t>6.3 การรักษาความสงบ</t>
  </si>
  <si>
    <t>เรียบร้อยและความปลอดภัย</t>
  </si>
  <si>
    <t>ในชีวิตและทรัพย์สิน</t>
  </si>
  <si>
    <t xml:space="preserve">6.4 ส่งเสริมคุณภาพชีวิต </t>
  </si>
  <si>
    <t>6.5 ส่งเสริมสวัสดิการและ</t>
  </si>
  <si>
    <t>6.6 ส่งเสริมคุณภาพชีวิต</t>
  </si>
  <si>
    <t xml:space="preserve">ปรากฎในแผนพัฒนาท้องถิ่น พ.ศ. 2566 - 2570 เฉพาะปี พ.ศ. 2567 มีทั้งหมด 3 กลยุทธ์/แนวทางการพัฒนา  5  แผนงาน </t>
  </si>
  <si>
    <t>และความปลอดภัยในชีวิตและทรัพย์สิน 6.4 ส่งเสริมสวัสดิการและการจัดกิจกรรมนันทนาการ มีโครงการ ทั้งหมด 31 โครงการ</t>
  </si>
  <si>
    <t>จำนวนงบประมาณ ทั้งสิ้น 6,658,000 บาท  กำหนดตัวอย่างนี้เทศบาลตำบลบ้านสิงห์  ได้นำมาจัดทำเทศบัญญัติงบประมาณ</t>
  </si>
  <si>
    <t>รายจ่ายประจำปี งบประมาณ พ.ศ. 2567  จำนวน 14 โครงการ  จำนวนงบประมาณ 1,403,000 บาท การคิดคำนวณ เป็น</t>
  </si>
  <si>
    <t>การคิดคำนวณจากการนำมาจัดทำงบประมาณรายจ่ายจริง จำนวน 14 โครงการ จาก 31 โครงการ จำนวน เงินที่นำมาจัดทำ</t>
  </si>
  <si>
    <t>งบประมาณรายจ่ายจริง 1,403,000 บาท จาก 6,658,000 บาท เพื่อหาและกำหนดเป็นร้อยละ</t>
  </si>
  <si>
    <t xml:space="preserve">ตามตารางที่ 2 ดังนี้  (ดูข้อมูลประกอบหน้า 7 ) </t>
  </si>
  <si>
    <t>จำนวนโครงการที่ปรากฎในแผนพัฒนาท้องถิ่น พ.ศ. 2566 - 2570  เฉพาะปี พ.ศ. 2567 มี 40 โครงการ</t>
  </si>
  <si>
    <t>จำนวนโครงการที่ปรากฎในแผนพัฒนาท้องถิ่น พ.ศ. 2566 - 2570  เฉพาะปี พ.ศ. 2567 มี 10 โครงการ</t>
  </si>
  <si>
    <t xml:space="preserve">ตามตารางที่ 2 ดังนี้  (ดูข้อมูลประกอบหน้า 8 ) </t>
  </si>
  <si>
    <t xml:space="preserve">ตามตารางที่ 2 ดังนี้  (ดูข้อมูลประกอบหน้า 9 ) </t>
  </si>
  <si>
    <t>4.2 ส่งเสริมระบบการศึกษา  จำนวน 25 โครงการ</t>
  </si>
  <si>
    <t>4.4 ส่งเสริมขนบธรรมเนียม จารีตประเพณี ศิลปวัฒนธรรม ภูมิปัญญาและวัฒนธรรมอันดี จำนวน 14 โครงการ</t>
  </si>
  <si>
    <t>5.1  สนับสนุนและส่งเสริมอาชีพและเพิ่มรายได้เพิ่มขึ้น  จำนวน 8 โครงการ</t>
  </si>
  <si>
    <t>จำนวนโครงการที่ปรากฎในแผนพัฒนาท้องถิ่น พ.ศ. 2566 - 2570  เฉพาะปี พ.ศ. 2567 มี 14 โครงการ</t>
  </si>
  <si>
    <t>6.5 ส่งเสริมคุณภาพชีวิต จำนวน 1 โครงการ</t>
  </si>
  <si>
    <t>จำนวนโครงการที่ปรากฎในแผนพัฒนาท้องถิ่น พ.ศ. 2566 - 2570  เฉพาะปี พ.ศ. 2567 มี 31 โครงการ</t>
  </si>
  <si>
    <t>6.1 ส่งเสริมคุณภาพชีวิต  จำนวน 2 โครงการ</t>
  </si>
  <si>
    <t>6.2 ส่งเสริมคุณภาพชีวิตการรักษาความสงบเรียบร้อยและความปลอดภัยในชีวิตและทรัพย์สิน จำนวน 15 โครงการ</t>
  </si>
  <si>
    <t>6.3 ส่งเสริมคุณภาพชีวิต จำนวน 6 โครงการ</t>
  </si>
  <si>
    <t>6.4 ส่งเสริมสวัสดิการและการจัดกิจกรรมนันทนาการ จำนวน 7 โครงการ</t>
  </si>
  <si>
    <t>6.5  ส่งเสริมคุณภาพชีวิต</t>
  </si>
  <si>
    <t>7.1 การพัฒนาส่งเสริมการมีส่วนร่วมของประชาชน  จำนวน  16  โครงการ</t>
  </si>
  <si>
    <t>7.4 พัฒนาส่งเสริมพัฒนาบุคลากร  จำนวน  4 โครงการ</t>
  </si>
  <si>
    <t xml:space="preserve">ตามตารางที่ 2 ดังนี้  (ดูข้อมูลประกอบหน้า 11 ) </t>
  </si>
  <si>
    <t>(ดูข้อมูลประกอบหน้า 7 - 12 )</t>
  </si>
  <si>
    <t xml:space="preserve">ตามตารางที่ 2 ดังนี้  (ดูข้อมูลประกอบหน้า 10 ) </t>
  </si>
  <si>
    <t xml:space="preserve">ตามตารางที่ 2 ดังนี้  (ดูข้อมูลประกอบหน้า 12 ) </t>
  </si>
  <si>
    <t>(ดูข้อมูลประกอบหน้า  7 - 12 )</t>
  </si>
  <si>
    <r>
      <t xml:space="preserve">แผนงาน และโครงการที่ดำเนินการ </t>
    </r>
    <r>
      <rPr>
        <b/>
        <sz val="16"/>
        <color theme="1"/>
        <rFont val="TH SarabunIT๙"/>
        <family val="2"/>
      </rPr>
      <t>ตามตารางที่ 3  ดังนี้</t>
    </r>
    <r>
      <rPr>
        <sz val="16"/>
        <color theme="1"/>
        <rFont val="TH SarabunIT๙"/>
        <family val="2"/>
      </rPr>
      <t xml:space="preserve"> (ดูข้อมูลประกอบหน้า  12 )</t>
    </r>
  </si>
  <si>
    <r>
      <t xml:space="preserve">แผนงาน และโครงการที่ดำเนินการ </t>
    </r>
    <r>
      <rPr>
        <b/>
        <sz val="16"/>
        <color theme="1"/>
        <rFont val="TH SarabunIT๙"/>
        <family val="2"/>
      </rPr>
      <t>ตามตารางที่ 3  ดังนี้</t>
    </r>
    <r>
      <rPr>
        <sz val="16"/>
        <color theme="1"/>
        <rFont val="TH SarabunIT๙"/>
        <family val="2"/>
      </rPr>
      <t xml:space="preserve"> (ดูข้อมูลประกอบหน้า 7 - 8 )</t>
    </r>
  </si>
  <si>
    <r>
      <t xml:space="preserve">แผนงาน และโครงการที่ดำเนินการ </t>
    </r>
    <r>
      <rPr>
        <b/>
        <sz val="16"/>
        <color theme="1"/>
        <rFont val="TH SarabunIT๙"/>
        <family val="2"/>
      </rPr>
      <t>ตามตารางที่ 3  ดังนี้</t>
    </r>
    <r>
      <rPr>
        <sz val="16"/>
        <color theme="1"/>
        <rFont val="TH SarabunIT๙"/>
        <family val="2"/>
      </rPr>
      <t xml:space="preserve"> (ดูข้อมูลประกอบหน้า 9 - 10 )</t>
    </r>
  </si>
  <si>
    <r>
      <t xml:space="preserve">แผนงาน และโครงการที่ดำเนินการ </t>
    </r>
    <r>
      <rPr>
        <b/>
        <sz val="16"/>
        <color theme="1"/>
        <rFont val="TH SarabunIT๙"/>
        <family val="2"/>
      </rPr>
      <t>ตามตารางที่ 3  ดังนี้</t>
    </r>
    <r>
      <rPr>
        <sz val="16"/>
        <color theme="1"/>
        <rFont val="TH SarabunIT๙"/>
        <family val="2"/>
      </rPr>
      <t xml:space="preserve"> (ดูข้อมูลประกอบหน้า 11 )</t>
    </r>
  </si>
  <si>
    <r>
      <t xml:space="preserve">          แผนงาน และโครงการที่ดำเนินการ </t>
    </r>
    <r>
      <rPr>
        <b/>
        <sz val="16"/>
        <color theme="1"/>
        <rFont val="TH SarabunIT๙"/>
        <family val="2"/>
      </rPr>
      <t>ตามตารางที่ 4  ดังนี้</t>
    </r>
    <r>
      <rPr>
        <sz val="16"/>
        <color theme="1"/>
        <rFont val="TH SarabunIT๙"/>
        <family val="2"/>
      </rPr>
      <t xml:space="preserve"> (ดูข้อมูลประกอบหน้า 7 )</t>
    </r>
  </si>
  <si>
    <t>(ดูข้อมูลประกอบหน้า 107 - 113)</t>
  </si>
  <si>
    <r>
      <t>แนวทางการพัฒนา ตารางที่ 1 ดังนี้</t>
    </r>
    <r>
      <rPr>
        <sz val="16"/>
        <rFont val="TH SarabunIT๙"/>
        <family val="2"/>
      </rPr>
      <t xml:space="preserve"> (ดูข้อมูลประกอบหน้า  108)</t>
    </r>
  </si>
  <si>
    <r>
      <t xml:space="preserve">แนวทางการพัฒนา ตารางที่ 1 ดังนี้ </t>
    </r>
    <r>
      <rPr>
        <sz val="16"/>
        <rFont val="TH SarabunIT๙"/>
        <family val="2"/>
      </rPr>
      <t>(ดูข้อมูลประกอบหน้า 111 )</t>
    </r>
  </si>
  <si>
    <r>
      <t xml:space="preserve">กลยุทธ์/แนวทางการพัฒนา ตารางที่ 1 ดังนี้ </t>
    </r>
    <r>
      <rPr>
        <sz val="16"/>
        <rFont val="TH SarabunIT๙"/>
        <family val="2"/>
      </rPr>
      <t>(ดูข้อมูลประกอบหน้า 107 )</t>
    </r>
  </si>
  <si>
    <t xml:space="preserve">มีจำนวน  40  โครงการ  จำนวนงบประมาณ 75,654,000 บาท  ซึ่งนำไปสู่การคิดเป็นร้อยละของโครงการทั้ง  กำหนดไว้  1 </t>
  </si>
  <si>
    <t xml:space="preserve">มีจำนวน 40 โครงการ  จำนวนงบประมาณ 15,047500 บาท ซึ่งนำไปสู่การคิดเป็นร้อยละของโครงการทั้ง กำหนดไว้ 3 </t>
  </si>
  <si>
    <r>
      <t xml:space="preserve">กลยุทธ์/แนวทางการพัฒนา ตารางที่ 1 ดังนี้ </t>
    </r>
    <r>
      <rPr>
        <sz val="16"/>
        <rFont val="TH SarabunIT๙"/>
        <family val="2"/>
      </rPr>
      <t>(ดูข้อมูลประกอบหน้า  109 )</t>
    </r>
  </si>
  <si>
    <t>ปรัชญาเศรษฐกิจพอเพียง</t>
  </si>
  <si>
    <t xml:space="preserve">มีจำนวน 14 โครงการ  จำนวนงบประมาณ 9,916,000 บาท ซึ่งนำไปสู่การคิดเป็นร้อยละของโครงการทั้ง กำหนดไว้ 3 </t>
  </si>
  <si>
    <r>
      <t xml:space="preserve">กลยุทธ์/แนวทางการพัฒนา ตารางที่ 1 ดังนี้ </t>
    </r>
    <r>
      <rPr>
        <sz val="16"/>
        <rFont val="TH SarabunIT๙"/>
        <family val="2"/>
      </rPr>
      <t>(ดูข้อมูลประกอบหน้า  110)</t>
    </r>
  </si>
  <si>
    <t>และกลยุทธ์/แนวทางการพัฒนาที่ 6.1 6.2 6.4 6.6 ส่งเสริมคุณภาพชีวิต 6.2 ส่งเสริมคุณภาพชีวิตการรักษาความสงบเรียบร้อย</t>
  </si>
  <si>
    <t>7.2 พัฒนาส่งเสริมการ</t>
  </si>
  <si>
    <t>พัฒนาบุคลากร</t>
  </si>
  <si>
    <t>ยุทธศาสตร์ที่  7.  ยุทธศาสตร์การพัฒนาประสิทธิภาพการเมือง การบริหารและพัฒนาบุคลากร</t>
  </si>
  <si>
    <t xml:space="preserve">ท้องถิ่น มีจำนวน 20 โครงการ  จำนวนงบประมาณ 2,852,000 บาท ซึ่งนำไปสู่การคิดเป็นร้อยละของโครงการทั้ง กำหนดไว้ </t>
  </si>
  <si>
    <r>
      <t xml:space="preserve">3 กลยุทธ์/แนวทางการพัฒนา ตารางที่ 1 ดังนี้ </t>
    </r>
    <r>
      <rPr>
        <sz val="16"/>
        <rFont val="TH SarabunIT๙"/>
        <family val="2"/>
      </rPr>
      <t>(ดูข้อมูลประกอบหน้า 112)</t>
    </r>
  </si>
  <si>
    <t>ยุทธศาสตร์ที่ 7. ยุทธศาสตร์การพัฒนาประสิทธิภาพการเมืองการบริหารและพัฒนาบุคลากรท้องถิ่น</t>
  </si>
  <si>
    <t>2.2  การบริหารจัดการทรัพยากรธรรมชาติ</t>
  </si>
  <si>
    <t>ประเพณี ศิลปวัฒนธรรม ภูมิปัญญา</t>
  </si>
  <si>
    <t>5.2 พัฒนาระบบตลาดสินค้าเกษตรกร</t>
  </si>
  <si>
    <t>และเกษตรอุตสาหกรรมและสินค้า OTOP</t>
  </si>
  <si>
    <t xml:space="preserve">4.1 ส่งเสริมขนบธรรมเนียม </t>
  </si>
  <si>
    <t>4.4 ส่งเสริมขนบธรรมเนียม</t>
  </si>
  <si>
    <t>จารีตประเพณี ศิลปวัฒนธรรม</t>
  </si>
  <si>
    <t>6.4 ส่งเสริมสวัสดิการและการ</t>
  </si>
  <si>
    <t>จัดกิจกรรมนันทนาการ</t>
  </si>
  <si>
    <t>7.1 การพัฒนาส่งเสริมการมี</t>
  </si>
  <si>
    <t>ส่วนร่วมของประชาชน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</si>
</sst>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5"/>
      <color theme="1"/>
      <name val="TH SarabunIT๙"/>
      <family val="2"/>
    </font>
    <font>
      <sz val="16"/>
      <name val="TH SarabunIT๙"/>
      <family val="2"/>
    </font>
    <font>
      <b/>
      <sz val="16"/>
      <color theme="1"/>
      <name val="TH SarabunPSK"/>
      <family val="2"/>
      <charset val="222"/>
    </font>
    <font>
      <sz val="14"/>
      <color theme="1"/>
      <name val="TH SarabunIT๙"/>
      <family val="2"/>
    </font>
    <font>
      <b/>
      <sz val="48"/>
      <color theme="1"/>
      <name val="TH SarabunIT๙"/>
      <family val="2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3" xfId="0" quotePrefix="1" applyFont="1" applyBorder="1" applyAlignment="1">
      <alignment horizontal="center"/>
    </xf>
    <xf numFmtId="0" fontId="1" fillId="0" borderId="8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3" xfId="1" applyNumberFormat="1" applyFont="1" applyBorder="1"/>
    <xf numFmtId="164" fontId="1" fillId="0" borderId="0" xfId="1" applyNumberFormat="1" applyFont="1" applyBorder="1"/>
    <xf numFmtId="164" fontId="1" fillId="0" borderId="3" xfId="1" applyNumberFormat="1" applyFont="1" applyBorder="1" applyAlignment="1">
      <alignment horizontal="center"/>
    </xf>
    <xf numFmtId="164" fontId="1" fillId="0" borderId="3" xfId="1" quotePrefix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1" applyNumberFormat="1" applyFont="1" applyBorder="1" applyAlignment="1"/>
    <xf numFmtId="164" fontId="1" fillId="0" borderId="3" xfId="1" applyNumberFormat="1" applyFont="1" applyBorder="1" applyAlignment="1">
      <alignment horizontal="center" vertical="center"/>
    </xf>
    <xf numFmtId="164" fontId="1" fillId="0" borderId="2" xfId="1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/>
    <xf numFmtId="0" fontId="1" fillId="0" borderId="5" xfId="0" quotePrefix="1" applyFont="1" applyBorder="1" applyAlignment="1">
      <alignment horizontal="center"/>
    </xf>
    <xf numFmtId="164" fontId="2" fillId="2" borderId="1" xfId="1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right" vertical="center" textRotation="180"/>
    </xf>
    <xf numFmtId="0" fontId="0" fillId="0" borderId="4" xfId="0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64" fontId="1" fillId="0" borderId="5" xfId="1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3" xfId="1" quotePrefix="1" applyNumberFormat="1" applyFont="1" applyBorder="1" applyAlignment="1">
      <alignment horizontal="center" vertical="center"/>
    </xf>
    <xf numFmtId="164" fontId="1" fillId="0" borderId="5" xfId="1" quotePrefix="1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43" fontId="1" fillId="0" borderId="2" xfId="0" applyNumberFormat="1" applyFont="1" applyBorder="1"/>
    <xf numFmtId="3" fontId="1" fillId="0" borderId="3" xfId="0" applyNumberFormat="1" applyFont="1" applyBorder="1"/>
    <xf numFmtId="0" fontId="2" fillId="0" borderId="3" xfId="0" applyFont="1" applyBorder="1" applyAlignment="1">
      <alignment horizontal="left"/>
    </xf>
    <xf numFmtId="2" fontId="1" fillId="0" borderId="3" xfId="0" applyNumberFormat="1" applyFont="1" applyBorder="1"/>
    <xf numFmtId="2" fontId="2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43" fontId="1" fillId="0" borderId="2" xfId="1" applyNumberFormat="1" applyFont="1" applyBorder="1" applyAlignment="1"/>
    <xf numFmtId="43" fontId="1" fillId="0" borderId="3" xfId="0" applyNumberFormat="1" applyFont="1" applyBorder="1" applyAlignment="1"/>
    <xf numFmtId="43" fontId="1" fillId="0" borderId="5" xfId="0" applyNumberFormat="1" applyFont="1" applyBorder="1" applyAlignment="1"/>
    <xf numFmtId="3" fontId="1" fillId="0" borderId="5" xfId="0" applyNumberFormat="1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3" fontId="2" fillId="3" borderId="1" xfId="0" applyNumberFormat="1" applyFont="1" applyFill="1" applyBorder="1" applyAlignment="1"/>
    <xf numFmtId="164" fontId="2" fillId="3" borderId="1" xfId="1" applyNumberFormat="1" applyFont="1" applyFill="1" applyBorder="1"/>
    <xf numFmtId="43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2" fontId="2" fillId="3" borderId="1" xfId="0" applyNumberFormat="1" applyFont="1" applyFill="1" applyBorder="1"/>
    <xf numFmtId="0" fontId="2" fillId="4" borderId="9" xfId="0" applyFont="1" applyFill="1" applyBorder="1" applyAlignment="1">
      <alignment horizontal="center"/>
    </xf>
    <xf numFmtId="164" fontId="2" fillId="4" borderId="9" xfId="0" applyNumberFormat="1" applyFont="1" applyFill="1" applyBorder="1"/>
    <xf numFmtId="2" fontId="2" fillId="4" borderId="9" xfId="0" applyNumberFormat="1" applyFont="1" applyFill="1" applyBorder="1" applyAlignment="1">
      <alignment horizontal="center"/>
    </xf>
    <xf numFmtId="2" fontId="2" fillId="4" borderId="9" xfId="0" applyNumberFormat="1" applyFont="1" applyFill="1" applyBorder="1"/>
    <xf numFmtId="0" fontId="1" fillId="0" borderId="2" xfId="0" applyFont="1" applyBorder="1" applyAlignment="1">
      <alignment horizontal="center"/>
    </xf>
    <xf numFmtId="0" fontId="5" fillId="0" borderId="3" xfId="0" applyFont="1" applyBorder="1"/>
    <xf numFmtId="0" fontId="1" fillId="0" borderId="2" xfId="0" applyFont="1" applyBorder="1" applyAlignment="1">
      <alignment horizontal="center"/>
    </xf>
    <xf numFmtId="164" fontId="1" fillId="0" borderId="0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right" textRotation="180"/>
    </xf>
    <xf numFmtId="0" fontId="1" fillId="0" borderId="0" xfId="0" applyFont="1" applyBorder="1" applyAlignment="1">
      <alignment horizontal="right" vertical="center" textRotation="180"/>
    </xf>
    <xf numFmtId="0" fontId="1" fillId="0" borderId="7" xfId="0" applyFont="1" applyBorder="1" applyAlignment="1">
      <alignment horizontal="center"/>
    </xf>
    <xf numFmtId="164" fontId="1" fillId="0" borderId="3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43" fontId="1" fillId="0" borderId="3" xfId="1" quotePrefix="1" applyNumberFormat="1" applyFont="1" applyBorder="1" applyAlignment="1"/>
    <xf numFmtId="43" fontId="1" fillId="0" borderId="3" xfId="1" applyNumberFormat="1" applyFont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164" fontId="1" fillId="0" borderId="3" xfId="1" applyNumberFormat="1" applyFont="1" applyBorder="1" applyAlignment="1">
      <alignment horizontal="right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/>
    <xf numFmtId="0" fontId="6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/>
    <xf numFmtId="0" fontId="1" fillId="6" borderId="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43" fontId="2" fillId="5" borderId="0" xfId="0" applyNumberFormat="1" applyFont="1" applyFill="1" applyBorder="1" applyAlignment="1"/>
    <xf numFmtId="164" fontId="2" fillId="5" borderId="0" xfId="1" applyNumberFormat="1" applyFont="1" applyFill="1" applyBorder="1"/>
    <xf numFmtId="43" fontId="2" fillId="5" borderId="0" xfId="0" applyNumberFormat="1" applyFont="1" applyFill="1" applyBorder="1"/>
    <xf numFmtId="164" fontId="1" fillId="0" borderId="3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1" fillId="0" borderId="3" xfId="1" applyNumberFormat="1" applyFont="1" applyBorder="1" applyAlignment="1">
      <alignment vertical="center"/>
    </xf>
    <xf numFmtId="164" fontId="1" fillId="0" borderId="4" xfId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64" fontId="1" fillId="0" borderId="8" xfId="1" applyNumberFormat="1" applyFont="1" applyBorder="1" applyAlignment="1">
      <alignment horizontal="center" vertical="center"/>
    </xf>
    <xf numFmtId="0" fontId="0" fillId="0" borderId="0" xfId="0" applyBorder="1"/>
    <xf numFmtId="164" fontId="1" fillId="2" borderId="13" xfId="1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1" fillId="0" borderId="3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164" fontId="2" fillId="2" borderId="1" xfId="0" applyNumberFormat="1" applyFont="1" applyFill="1" applyBorder="1"/>
    <xf numFmtId="164" fontId="1" fillId="0" borderId="3" xfId="1" applyNumberFormat="1" applyFont="1" applyBorder="1" applyAlignment="1">
      <alignment horizontal="left" vertical="center"/>
    </xf>
    <xf numFmtId="164" fontId="1" fillId="0" borderId="3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164" fontId="1" fillId="0" borderId="5" xfId="1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8" xfId="0" applyBorder="1"/>
    <xf numFmtId="0" fontId="1" fillId="1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2" xfId="0" applyFont="1" applyBorder="1" applyAlignment="1"/>
    <xf numFmtId="0" fontId="1" fillId="0" borderId="15" xfId="0" applyFont="1" applyBorder="1" applyAlignment="1"/>
    <xf numFmtId="0" fontId="1" fillId="0" borderId="14" xfId="0" applyFont="1" applyBorder="1" applyAlignment="1">
      <alignment horizontal="left"/>
    </xf>
    <xf numFmtId="164" fontId="1" fillId="0" borderId="5" xfId="1" applyNumberFormat="1" applyFont="1" applyBorder="1" applyAlignment="1">
      <alignment vertical="center"/>
    </xf>
    <xf numFmtId="0" fontId="1" fillId="0" borderId="19" xfId="0" applyFont="1" applyBorder="1" applyAlignment="1">
      <alignment horizontal="left"/>
    </xf>
    <xf numFmtId="0" fontId="1" fillId="0" borderId="18" xfId="0" applyFont="1" applyBorder="1"/>
    <xf numFmtId="0" fontId="1" fillId="0" borderId="6" xfId="0" applyFont="1" applyBorder="1"/>
    <xf numFmtId="0" fontId="2" fillId="1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7" xfId="0" applyFont="1" applyBorder="1"/>
    <xf numFmtId="0" fontId="1" fillId="0" borderId="14" xfId="0" applyFont="1" applyBorder="1"/>
    <xf numFmtId="0" fontId="1" fillId="0" borderId="8" xfId="0" applyFont="1" applyBorder="1" applyAlignment="1">
      <alignment horizontal="left"/>
    </xf>
    <xf numFmtId="2" fontId="1" fillId="0" borderId="5" xfId="0" applyNumberFormat="1" applyFont="1" applyBorder="1" applyAlignment="1">
      <alignment horizontal="center"/>
    </xf>
    <xf numFmtId="2" fontId="1" fillId="1" borderId="1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20" xfId="0" applyFont="1" applyBorder="1"/>
    <xf numFmtId="164" fontId="1" fillId="0" borderId="21" xfId="1" applyNumberFormat="1" applyFont="1" applyBorder="1" applyAlignment="1">
      <alignment horizontal="left" vertical="center"/>
    </xf>
    <xf numFmtId="164" fontId="1" fillId="0" borderId="14" xfId="1" applyNumberFormat="1" applyFont="1" applyBorder="1" applyAlignment="1">
      <alignment horizontal="left" vertical="center"/>
    </xf>
    <xf numFmtId="0" fontId="5" fillId="0" borderId="7" xfId="0" applyFont="1" applyBorder="1"/>
    <xf numFmtId="164" fontId="1" fillId="0" borderId="14" xfId="1" applyNumberFormat="1" applyFont="1" applyBorder="1" applyAlignment="1">
      <alignment horizontal="center" vertical="center"/>
    </xf>
    <xf numFmtId="164" fontId="1" fillId="0" borderId="18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164" fontId="1" fillId="0" borderId="21" xfId="1" applyNumberFormat="1" applyFont="1" applyBorder="1" applyAlignment="1">
      <alignment horizontal="center" vertical="center"/>
    </xf>
    <xf numFmtId="0" fontId="0" fillId="0" borderId="5" xfId="0" applyBorder="1"/>
    <xf numFmtId="164" fontId="2" fillId="0" borderId="2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1" fillId="0" borderId="2" xfId="1" applyNumberFormat="1" applyFont="1" applyBorder="1"/>
    <xf numFmtId="164" fontId="1" fillId="0" borderId="5" xfId="1" applyNumberFormat="1" applyFont="1" applyBorder="1"/>
    <xf numFmtId="0" fontId="0" fillId="0" borderId="14" xfId="0" applyBorder="1"/>
    <xf numFmtId="0" fontId="0" fillId="0" borderId="18" xfId="0" applyBorder="1"/>
    <xf numFmtId="0" fontId="0" fillId="0" borderId="7" xfId="0" applyBorder="1"/>
    <xf numFmtId="0" fontId="0" fillId="0" borderId="6" xfId="0" applyBorder="1"/>
    <xf numFmtId="164" fontId="1" fillId="0" borderId="8" xfId="1" applyNumberFormat="1" applyFont="1" applyBorder="1"/>
    <xf numFmtId="164" fontId="1" fillId="0" borderId="8" xfId="1" applyNumberFormat="1" applyFont="1" applyBorder="1" applyAlignment="1">
      <alignment horizontal="left" vertical="center"/>
    </xf>
    <xf numFmtId="164" fontId="2" fillId="1" borderId="1" xfId="0" applyNumberFormat="1" applyFont="1" applyFill="1" applyBorder="1" applyAlignment="1">
      <alignment horizontal="center"/>
    </xf>
    <xf numFmtId="2" fontId="2" fillId="1" borderId="1" xfId="0" applyNumberFormat="1" applyFont="1" applyFill="1" applyBorder="1" applyAlignment="1">
      <alignment horizontal="center"/>
    </xf>
    <xf numFmtId="164" fontId="1" fillId="0" borderId="13" xfId="1" applyNumberFormat="1" applyFont="1" applyBorder="1" applyAlignment="1">
      <alignment horizontal="left" vertical="center"/>
    </xf>
    <xf numFmtId="43" fontId="1" fillId="0" borderId="2" xfId="1" applyNumberFormat="1" applyFont="1" applyBorder="1" applyAlignment="1">
      <alignment horizontal="center"/>
    </xf>
    <xf numFmtId="43" fontId="0" fillId="0" borderId="3" xfId="0" applyNumberFormat="1" applyBorder="1"/>
    <xf numFmtId="43" fontId="0" fillId="0" borderId="5" xfId="0" applyNumberFormat="1" applyBorder="1"/>
    <xf numFmtId="43" fontId="1" fillId="0" borderId="3" xfId="1" applyNumberFormat="1" applyFont="1" applyBorder="1"/>
    <xf numFmtId="0" fontId="1" fillId="0" borderId="0" xfId="0" applyFont="1" applyBorder="1" applyAlignment="1">
      <alignment horizontal="left"/>
    </xf>
    <xf numFmtId="164" fontId="1" fillId="0" borderId="3" xfId="1" applyNumberFormat="1" applyFont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164" fontId="2" fillId="0" borderId="8" xfId="1" applyNumberFormat="1" applyFont="1" applyFill="1" applyBorder="1"/>
    <xf numFmtId="2" fontId="2" fillId="0" borderId="8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2" fontId="2" fillId="0" borderId="0" xfId="0" applyNumberFormat="1" applyFont="1" applyFill="1" applyBorder="1"/>
    <xf numFmtId="164" fontId="2" fillId="0" borderId="0" xfId="0" applyNumberFormat="1" applyFont="1" applyFill="1" applyBorder="1"/>
    <xf numFmtId="164" fontId="2" fillId="0" borderId="0" xfId="1" applyNumberFormat="1" applyFont="1" applyBorder="1"/>
    <xf numFmtId="0" fontId="2" fillId="0" borderId="0" xfId="0" applyFont="1" applyBorder="1"/>
    <xf numFmtId="0" fontId="7" fillId="0" borderId="0" xfId="0" applyFont="1"/>
    <xf numFmtId="164" fontId="1" fillId="0" borderId="0" xfId="1" applyNumberFormat="1" applyFont="1" applyBorder="1" applyAlignment="1">
      <alignment horizontal="left"/>
    </xf>
    <xf numFmtId="43" fontId="0" fillId="0" borderId="0" xfId="0" applyNumberFormat="1"/>
    <xf numFmtId="43" fontId="1" fillId="0" borderId="3" xfId="0" applyNumberFormat="1" applyFont="1" applyBorder="1"/>
    <xf numFmtId="0" fontId="8" fillId="0" borderId="3" xfId="0" applyFont="1" applyBorder="1"/>
    <xf numFmtId="164" fontId="4" fillId="0" borderId="0" xfId="0" applyNumberFormat="1" applyFont="1" applyBorder="1"/>
    <xf numFmtId="43" fontId="1" fillId="0" borderId="8" xfId="1" applyNumberFormat="1" applyFont="1" applyBorder="1"/>
    <xf numFmtId="2" fontId="0" fillId="0" borderId="3" xfId="0" applyNumberFormat="1" applyBorder="1"/>
    <xf numFmtId="2" fontId="0" fillId="0" borderId="5" xfId="0" applyNumberFormat="1" applyBorder="1"/>
    <xf numFmtId="43" fontId="2" fillId="1" borderId="1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64" fontId="1" fillId="0" borderId="7" xfId="1" applyNumberFormat="1" applyFont="1" applyBorder="1" applyAlignment="1">
      <alignment horizontal="center" vertical="center"/>
    </xf>
    <xf numFmtId="164" fontId="1" fillId="0" borderId="7" xfId="1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 vertical="center" textRotation="180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164" fontId="1" fillId="0" borderId="2" xfId="1" applyNumberFormat="1" applyFont="1" applyBorder="1" applyAlignment="1">
      <alignment horizontal="center" vertical="center"/>
    </xf>
    <xf numFmtId="164" fontId="1" fillId="0" borderId="3" xfId="1" applyNumberFormat="1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0" fontId="2" fillId="1" borderId="10" xfId="0" applyFont="1" applyFill="1" applyBorder="1" applyAlignment="1">
      <alignment horizontal="center"/>
    </xf>
    <xf numFmtId="0" fontId="2" fillId="1" borderId="1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1" borderId="10" xfId="0" applyFont="1" applyFill="1" applyBorder="1" applyAlignment="1">
      <alignment horizontal="center"/>
    </xf>
    <xf numFmtId="0" fontId="1" fillId="1" borderId="1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128"/>
  <sheetViews>
    <sheetView view="pageBreakPreview" topLeftCell="A106" zoomScaleNormal="100" zoomScaleSheetLayoutView="100" workbookViewId="0">
      <selection activeCell="B120" sqref="B120"/>
    </sheetView>
  </sheetViews>
  <sheetFormatPr defaultRowHeight="21" x14ac:dyDescent="0.35"/>
  <cols>
    <col min="1" max="1" width="26.625" customWidth="1"/>
    <col min="2" max="3" width="25.625" customWidth="1"/>
    <col min="4" max="4" width="8.625" customWidth="1"/>
    <col min="5" max="5" width="12.625" style="30" customWidth="1"/>
    <col min="6" max="6" width="15.125" customWidth="1"/>
    <col min="7" max="8" width="12.625" customWidth="1"/>
  </cols>
  <sheetData>
    <row r="1" spans="1:8" ht="24.95" customHeight="1" x14ac:dyDescent="0.35">
      <c r="A1" s="10"/>
      <c r="B1" s="10"/>
      <c r="C1" s="10"/>
      <c r="D1" s="10"/>
      <c r="E1" s="23"/>
      <c r="F1" s="10"/>
      <c r="G1" s="10"/>
      <c r="H1" s="11" t="s">
        <v>15</v>
      </c>
    </row>
    <row r="2" spans="1:8" ht="24.95" customHeight="1" x14ac:dyDescent="0.35">
      <c r="A2" s="222" t="s">
        <v>93</v>
      </c>
      <c r="B2" s="222"/>
      <c r="C2" s="222"/>
      <c r="D2" s="222"/>
      <c r="E2" s="222"/>
      <c r="F2" s="222"/>
      <c r="G2" s="222"/>
      <c r="H2" s="222"/>
    </row>
    <row r="3" spans="1:8" ht="24.95" customHeight="1" x14ac:dyDescent="0.35">
      <c r="A3" s="222" t="s">
        <v>80</v>
      </c>
      <c r="B3" s="222"/>
      <c r="C3" s="222"/>
      <c r="D3" s="222"/>
      <c r="E3" s="222"/>
      <c r="F3" s="222"/>
      <c r="G3" s="222"/>
      <c r="H3" s="222"/>
    </row>
    <row r="4" spans="1:8" ht="24.95" customHeight="1" thickBot="1" x14ac:dyDescent="0.4">
      <c r="A4" s="223" t="s">
        <v>0</v>
      </c>
      <c r="B4" s="223"/>
      <c r="C4" s="223"/>
      <c r="D4" s="223"/>
      <c r="E4" s="223"/>
      <c r="F4" s="223"/>
      <c r="G4" s="223"/>
      <c r="H4" s="223"/>
    </row>
    <row r="5" spans="1:8" ht="24.95" customHeight="1" x14ac:dyDescent="0.35">
      <c r="A5" s="224" t="s">
        <v>1</v>
      </c>
      <c r="B5" s="224" t="s">
        <v>81</v>
      </c>
      <c r="C5" s="224" t="s">
        <v>3</v>
      </c>
      <c r="D5" s="93" t="s">
        <v>4</v>
      </c>
      <c r="E5" s="203" t="s">
        <v>6</v>
      </c>
      <c r="F5" s="93" t="s">
        <v>9</v>
      </c>
      <c r="G5" s="93" t="s">
        <v>6</v>
      </c>
      <c r="H5" s="93" t="s">
        <v>12</v>
      </c>
    </row>
    <row r="6" spans="1:8" ht="24.95" customHeight="1" x14ac:dyDescent="0.35">
      <c r="A6" s="225"/>
      <c r="B6" s="225"/>
      <c r="C6" s="225"/>
      <c r="D6" s="94" t="s">
        <v>5</v>
      </c>
      <c r="E6" s="204" t="s">
        <v>7</v>
      </c>
      <c r="F6" s="94" t="s">
        <v>10</v>
      </c>
      <c r="G6" s="94" t="s">
        <v>11</v>
      </c>
      <c r="H6" s="94" t="s">
        <v>13</v>
      </c>
    </row>
    <row r="7" spans="1:8" ht="24.95" customHeight="1" thickBot="1" x14ac:dyDescent="0.4">
      <c r="A7" s="226"/>
      <c r="B7" s="226"/>
      <c r="C7" s="226"/>
      <c r="D7" s="95"/>
      <c r="E7" s="205" t="s">
        <v>8</v>
      </c>
      <c r="F7" s="96" t="s">
        <v>18</v>
      </c>
      <c r="G7" s="96" t="s">
        <v>8</v>
      </c>
      <c r="H7" s="96" t="s">
        <v>14</v>
      </c>
    </row>
    <row r="8" spans="1:8" ht="24.95" customHeight="1" x14ac:dyDescent="0.35">
      <c r="A8" s="2" t="s">
        <v>52</v>
      </c>
      <c r="B8" s="5" t="s">
        <v>175</v>
      </c>
      <c r="C8" s="4" t="s">
        <v>194</v>
      </c>
      <c r="D8" s="26">
        <v>3</v>
      </c>
      <c r="E8" s="86">
        <f>3*100/40</f>
        <v>7.5</v>
      </c>
      <c r="F8" s="27">
        <v>2460000</v>
      </c>
      <c r="G8" s="87">
        <f>F8*100/75654000</f>
        <v>3.2516456499325876</v>
      </c>
      <c r="H8" s="20" t="s">
        <v>20</v>
      </c>
    </row>
    <row r="9" spans="1:8" ht="24.95" customHeight="1" x14ac:dyDescent="0.35">
      <c r="A9" s="4" t="s">
        <v>55</v>
      </c>
      <c r="B9" s="5" t="s">
        <v>33</v>
      </c>
      <c r="C9" s="4"/>
      <c r="D9" s="21"/>
      <c r="E9" s="42"/>
      <c r="F9" s="21"/>
      <c r="G9" s="21"/>
      <c r="H9" s="21"/>
    </row>
    <row r="10" spans="1:8" ht="24.95" customHeight="1" x14ac:dyDescent="0.35">
      <c r="A10" s="4" t="s">
        <v>56</v>
      </c>
      <c r="B10" s="5" t="s">
        <v>32</v>
      </c>
      <c r="C10" s="4"/>
      <c r="D10" s="21"/>
      <c r="E10" s="42"/>
      <c r="F10" s="21"/>
      <c r="G10" s="21"/>
      <c r="H10" s="21"/>
    </row>
    <row r="11" spans="1:8" ht="24.95" customHeight="1" thickBot="1" x14ac:dyDescent="0.4">
      <c r="A11" s="39"/>
      <c r="B11" s="32"/>
      <c r="C11" s="39"/>
      <c r="D11" s="40"/>
      <c r="E11" s="43"/>
      <c r="F11" s="40"/>
      <c r="G11" s="40"/>
      <c r="H11" s="40"/>
    </row>
    <row r="12" spans="1:8" ht="24.95" customHeight="1" thickBot="1" x14ac:dyDescent="0.4">
      <c r="A12" s="57" t="s">
        <v>16</v>
      </c>
      <c r="B12" s="57">
        <v>1</v>
      </c>
      <c r="C12" s="57">
        <v>1</v>
      </c>
      <c r="D12" s="57">
        <v>3</v>
      </c>
      <c r="E12" s="88">
        <f>E8</f>
        <v>7.5</v>
      </c>
      <c r="F12" s="89">
        <f>F8</f>
        <v>2460000</v>
      </c>
      <c r="G12" s="90">
        <f>G8</f>
        <v>3.2516456499325876</v>
      </c>
      <c r="H12" s="57" t="s">
        <v>97</v>
      </c>
    </row>
    <row r="13" spans="1:8" ht="24.95" customHeight="1" x14ac:dyDescent="0.35">
      <c r="A13" s="2" t="s">
        <v>57</v>
      </c>
      <c r="B13" s="5" t="s">
        <v>113</v>
      </c>
      <c r="C13" s="4" t="s">
        <v>64</v>
      </c>
      <c r="D13" s="26">
        <v>1</v>
      </c>
      <c r="E13" s="91">
        <f>D13*100/10</f>
        <v>10</v>
      </c>
      <c r="F13" s="92">
        <v>100000</v>
      </c>
      <c r="G13" s="85">
        <f>F13*100/570000</f>
        <v>17.543859649122808</v>
      </c>
      <c r="H13" s="38" t="s">
        <v>23</v>
      </c>
    </row>
    <row r="14" spans="1:8" ht="24.95" customHeight="1" x14ac:dyDescent="0.35">
      <c r="A14" s="4" t="s">
        <v>58</v>
      </c>
      <c r="B14" s="5" t="s">
        <v>59</v>
      </c>
      <c r="C14" s="8"/>
      <c r="D14" s="21"/>
      <c r="E14" s="21"/>
      <c r="F14" s="21"/>
      <c r="G14" s="21"/>
      <c r="H14" s="21"/>
    </row>
    <row r="15" spans="1:8" ht="24.95" customHeight="1" x14ac:dyDescent="0.35">
      <c r="A15" s="4" t="s">
        <v>31</v>
      </c>
      <c r="B15" s="5" t="s">
        <v>60</v>
      </c>
      <c r="C15" s="21"/>
      <c r="D15" s="21"/>
      <c r="E15" s="21"/>
      <c r="F15" s="21"/>
      <c r="G15" s="21"/>
      <c r="H15" s="21"/>
    </row>
    <row r="16" spans="1:8" ht="24.95" customHeight="1" x14ac:dyDescent="0.35">
      <c r="A16" s="4"/>
      <c r="B16" s="5" t="s">
        <v>61</v>
      </c>
      <c r="C16" s="4"/>
      <c r="D16" s="26"/>
      <c r="E16" s="26"/>
      <c r="F16" s="18"/>
      <c r="G16" s="21"/>
      <c r="H16" s="21"/>
    </row>
    <row r="17" spans="1:8" ht="24.95" customHeight="1" x14ac:dyDescent="0.35">
      <c r="A17" s="4" t="s">
        <v>19</v>
      </c>
      <c r="B17" s="5" t="s">
        <v>176</v>
      </c>
      <c r="C17" s="4"/>
      <c r="D17" s="26"/>
      <c r="E17" s="26"/>
      <c r="F17" s="18"/>
      <c r="G17" s="26"/>
      <c r="H17" s="5"/>
    </row>
    <row r="18" spans="1:8" ht="24.95" customHeight="1" thickBot="1" x14ac:dyDescent="0.4">
      <c r="A18" s="4"/>
      <c r="B18" s="5" t="s">
        <v>31</v>
      </c>
      <c r="C18" s="4"/>
      <c r="D18" s="26"/>
      <c r="E18" s="26"/>
      <c r="F18" s="18"/>
      <c r="G18" s="26"/>
      <c r="H18" s="5"/>
    </row>
    <row r="19" spans="1:8" ht="24.95" customHeight="1" thickBot="1" x14ac:dyDescent="0.4">
      <c r="A19" s="57" t="s">
        <v>16</v>
      </c>
      <c r="B19" s="57">
        <v>2</v>
      </c>
      <c r="C19" s="57">
        <v>1</v>
      </c>
      <c r="D19" s="57">
        <v>1</v>
      </c>
      <c r="E19" s="62">
        <f>D19*100/10</f>
        <v>10</v>
      </c>
      <c r="F19" s="60">
        <v>100000</v>
      </c>
      <c r="G19" s="62">
        <f>G13</f>
        <v>17.543859649122808</v>
      </c>
      <c r="H19" s="57" t="s">
        <v>97</v>
      </c>
    </row>
    <row r="20" spans="1:8" ht="24.95" customHeight="1" x14ac:dyDescent="0.35">
      <c r="A20" s="15"/>
      <c r="B20" s="7"/>
      <c r="C20" s="7"/>
      <c r="D20" s="7"/>
      <c r="E20" s="25"/>
      <c r="F20" s="7"/>
      <c r="G20" s="7"/>
      <c r="H20" s="81"/>
    </row>
    <row r="21" spans="1:8" ht="24.95" customHeight="1" thickBot="1" x14ac:dyDescent="0.4">
      <c r="A21" s="15"/>
      <c r="B21" s="7"/>
      <c r="C21" s="7"/>
      <c r="D21" s="7"/>
      <c r="E21" s="25" t="s">
        <v>19</v>
      </c>
      <c r="F21" s="7"/>
      <c r="G21" s="7"/>
      <c r="H21" s="81">
        <v>7</v>
      </c>
    </row>
    <row r="22" spans="1:8" x14ac:dyDescent="0.35">
      <c r="A22" s="227" t="s">
        <v>1</v>
      </c>
      <c r="B22" s="227" t="s">
        <v>2</v>
      </c>
      <c r="C22" s="227" t="s">
        <v>3</v>
      </c>
      <c r="D22" s="97" t="s">
        <v>4</v>
      </c>
      <c r="E22" s="97" t="s">
        <v>6</v>
      </c>
      <c r="F22" s="97" t="s">
        <v>9</v>
      </c>
      <c r="G22" s="97" t="s">
        <v>6</v>
      </c>
      <c r="H22" s="97" t="s">
        <v>12</v>
      </c>
    </row>
    <row r="23" spans="1:8" x14ac:dyDescent="0.35">
      <c r="A23" s="228"/>
      <c r="B23" s="228"/>
      <c r="C23" s="228"/>
      <c r="D23" s="98" t="s">
        <v>5</v>
      </c>
      <c r="E23" s="98" t="s">
        <v>7</v>
      </c>
      <c r="F23" s="98" t="s">
        <v>10</v>
      </c>
      <c r="G23" s="98" t="s">
        <v>11</v>
      </c>
      <c r="H23" s="98" t="s">
        <v>13</v>
      </c>
    </row>
    <row r="24" spans="1:8" ht="21.75" thickBot="1" x14ac:dyDescent="0.4">
      <c r="A24" s="229"/>
      <c r="B24" s="229"/>
      <c r="C24" s="229"/>
      <c r="D24" s="99"/>
      <c r="E24" s="100" t="s">
        <v>8</v>
      </c>
      <c r="F24" s="100"/>
      <c r="G24" s="100" t="s">
        <v>8</v>
      </c>
      <c r="H24" s="100" t="s">
        <v>14</v>
      </c>
    </row>
    <row r="25" spans="1:8" x14ac:dyDescent="0.35">
      <c r="A25" s="2" t="s">
        <v>62</v>
      </c>
      <c r="B25" s="3" t="s">
        <v>177</v>
      </c>
      <c r="C25" s="4" t="s">
        <v>64</v>
      </c>
      <c r="D25" s="38">
        <v>37</v>
      </c>
      <c r="E25" s="46">
        <f>D25*100/43</f>
        <v>86.04651162790698</v>
      </c>
      <c r="F25" s="14">
        <v>300000</v>
      </c>
      <c r="G25" s="47">
        <f>F25*100/870780</f>
        <v>34.451870736580993</v>
      </c>
      <c r="H25" s="69" t="s">
        <v>23</v>
      </c>
    </row>
    <row r="26" spans="1:8" x14ac:dyDescent="0.35">
      <c r="A26" s="4" t="s">
        <v>63</v>
      </c>
      <c r="B26" s="5" t="s">
        <v>35</v>
      </c>
      <c r="C26" s="4"/>
      <c r="D26" s="5"/>
      <c r="E26" s="24"/>
      <c r="F26" s="5"/>
      <c r="G26" s="5"/>
      <c r="H26" s="5"/>
    </row>
    <row r="27" spans="1:8" x14ac:dyDescent="0.35">
      <c r="A27" s="4" t="s">
        <v>64</v>
      </c>
      <c r="B27" s="45" t="s">
        <v>121</v>
      </c>
      <c r="C27" s="4"/>
      <c r="D27" s="8"/>
      <c r="E27" s="21"/>
      <c r="F27" s="21"/>
      <c r="G27" s="21"/>
      <c r="H27" s="21"/>
    </row>
    <row r="28" spans="1:8" x14ac:dyDescent="0.35">
      <c r="A28" s="4"/>
      <c r="B28" s="5" t="s">
        <v>247</v>
      </c>
      <c r="C28" s="4"/>
      <c r="D28" s="5"/>
      <c r="E28" s="24"/>
      <c r="F28" s="5"/>
      <c r="G28" s="5"/>
      <c r="H28" s="5"/>
    </row>
    <row r="29" spans="1:8" x14ac:dyDescent="0.35">
      <c r="A29" s="4"/>
      <c r="B29" s="5" t="s">
        <v>248</v>
      </c>
      <c r="C29" s="4"/>
      <c r="D29" s="5"/>
      <c r="E29" s="24"/>
      <c r="F29" s="5"/>
      <c r="G29" s="5"/>
      <c r="H29" s="5"/>
    </row>
    <row r="30" spans="1:8" ht="21.75" thickBot="1" x14ac:dyDescent="0.4">
      <c r="A30" s="4"/>
      <c r="B30" s="5"/>
      <c r="C30" s="4"/>
      <c r="D30" s="5"/>
      <c r="E30" s="26"/>
      <c r="F30" s="5"/>
      <c r="G30" s="5"/>
      <c r="H30" s="5"/>
    </row>
    <row r="31" spans="1:8" ht="21.75" thickBot="1" x14ac:dyDescent="0.4">
      <c r="A31" s="57" t="s">
        <v>16</v>
      </c>
      <c r="B31" s="57">
        <v>2</v>
      </c>
      <c r="C31" s="57">
        <v>1</v>
      </c>
      <c r="D31" s="57">
        <v>37</v>
      </c>
      <c r="E31" s="62">
        <f>E25</f>
        <v>86.04651162790698</v>
      </c>
      <c r="F31" s="60">
        <v>300000</v>
      </c>
      <c r="G31" s="64">
        <f>G25</f>
        <v>34.451870736580993</v>
      </c>
      <c r="H31" s="57" t="s">
        <v>97</v>
      </c>
    </row>
    <row r="32" spans="1:8" x14ac:dyDescent="0.35">
      <c r="A32" s="16"/>
      <c r="B32" s="9"/>
      <c r="C32" s="9"/>
      <c r="D32" s="9"/>
      <c r="E32" s="16"/>
      <c r="F32" s="9"/>
      <c r="G32" s="9"/>
      <c r="H32" s="9"/>
    </row>
    <row r="33" spans="1:8" x14ac:dyDescent="0.35">
      <c r="A33" s="25"/>
      <c r="B33" s="7"/>
      <c r="C33" s="7"/>
      <c r="D33" s="7"/>
      <c r="E33" s="25"/>
      <c r="F33" s="7"/>
      <c r="G33" s="7"/>
      <c r="H33" s="7"/>
    </row>
    <row r="34" spans="1:8" x14ac:dyDescent="0.35">
      <c r="A34" s="25"/>
      <c r="B34" s="7"/>
      <c r="C34" s="7"/>
      <c r="D34" s="7"/>
      <c r="E34" s="25"/>
      <c r="F34" s="7"/>
      <c r="G34" s="7"/>
      <c r="H34" s="7"/>
    </row>
    <row r="35" spans="1:8" x14ac:dyDescent="0.35">
      <c r="A35" s="25"/>
      <c r="B35" s="7"/>
      <c r="C35" s="7"/>
      <c r="D35" s="7"/>
      <c r="E35" s="25"/>
      <c r="F35" s="7"/>
      <c r="G35" s="7"/>
      <c r="H35" s="7"/>
    </row>
    <row r="36" spans="1:8" x14ac:dyDescent="0.35">
      <c r="A36" s="25"/>
      <c r="B36" s="7"/>
      <c r="C36" s="7"/>
      <c r="D36" s="7"/>
      <c r="E36" s="25"/>
      <c r="F36" s="7"/>
      <c r="G36" s="7"/>
      <c r="H36" s="7"/>
    </row>
    <row r="37" spans="1:8" x14ac:dyDescent="0.35">
      <c r="A37" s="25"/>
      <c r="B37" s="7"/>
      <c r="C37" s="7"/>
      <c r="D37" s="7"/>
      <c r="E37" s="25"/>
      <c r="F37" s="7"/>
      <c r="G37" s="7"/>
      <c r="H37" s="7"/>
    </row>
    <row r="38" spans="1:8" x14ac:dyDescent="0.35">
      <c r="A38" s="17"/>
      <c r="B38" s="7"/>
      <c r="C38" s="7"/>
      <c r="D38" s="7"/>
      <c r="E38" s="25"/>
      <c r="F38" s="7"/>
      <c r="G38" s="7"/>
      <c r="H38" s="7"/>
    </row>
    <row r="39" spans="1:8" x14ac:dyDescent="0.35">
      <c r="A39" s="17"/>
      <c r="B39" s="7"/>
      <c r="C39" s="7"/>
      <c r="D39" s="7"/>
      <c r="E39" s="25"/>
      <c r="F39" s="7"/>
      <c r="G39" s="7"/>
      <c r="H39" s="7"/>
    </row>
    <row r="40" spans="1:8" x14ac:dyDescent="0.35">
      <c r="A40" s="17"/>
      <c r="B40" s="7"/>
      <c r="C40" s="7"/>
      <c r="D40" s="7"/>
      <c r="E40" s="25"/>
      <c r="F40" s="7"/>
      <c r="G40" s="7"/>
      <c r="H40" s="7"/>
    </row>
    <row r="41" spans="1:8" ht="21.75" thickBot="1" x14ac:dyDescent="0.4">
      <c r="A41" s="17"/>
      <c r="B41" s="7"/>
      <c r="C41" s="7"/>
      <c r="D41" s="7"/>
      <c r="E41" s="25"/>
      <c r="F41" s="7"/>
      <c r="G41" s="7"/>
      <c r="H41" s="36">
        <v>8</v>
      </c>
    </row>
    <row r="42" spans="1:8" x14ac:dyDescent="0.35">
      <c r="A42" s="227" t="s">
        <v>1</v>
      </c>
      <c r="B42" s="227" t="s">
        <v>2</v>
      </c>
      <c r="C42" s="227" t="s">
        <v>3</v>
      </c>
      <c r="D42" s="97" t="s">
        <v>4</v>
      </c>
      <c r="E42" s="97" t="s">
        <v>6</v>
      </c>
      <c r="F42" s="97" t="s">
        <v>9</v>
      </c>
      <c r="G42" s="97" t="s">
        <v>6</v>
      </c>
      <c r="H42" s="97" t="s">
        <v>12</v>
      </c>
    </row>
    <row r="43" spans="1:8" x14ac:dyDescent="0.35">
      <c r="A43" s="228"/>
      <c r="B43" s="228"/>
      <c r="C43" s="228"/>
      <c r="D43" s="98" t="s">
        <v>5</v>
      </c>
      <c r="E43" s="98" t="s">
        <v>7</v>
      </c>
      <c r="F43" s="98" t="s">
        <v>10</v>
      </c>
      <c r="G43" s="98" t="s">
        <v>11</v>
      </c>
      <c r="H43" s="98" t="s">
        <v>13</v>
      </c>
    </row>
    <row r="44" spans="1:8" ht="21.75" thickBot="1" x14ac:dyDescent="0.4">
      <c r="A44" s="229"/>
      <c r="B44" s="229"/>
      <c r="C44" s="229"/>
      <c r="D44" s="99"/>
      <c r="E44" s="100" t="s">
        <v>8</v>
      </c>
      <c r="F44" s="100"/>
      <c r="G44" s="100" t="s">
        <v>8</v>
      </c>
      <c r="H44" s="100" t="s">
        <v>14</v>
      </c>
    </row>
    <row r="45" spans="1:8" x14ac:dyDescent="0.35">
      <c r="A45" s="2" t="s">
        <v>65</v>
      </c>
      <c r="B45" s="15" t="s">
        <v>178</v>
      </c>
      <c r="C45" s="4" t="s">
        <v>129</v>
      </c>
      <c r="D45" s="38">
        <v>1</v>
      </c>
      <c r="E45" s="46">
        <f>D45*100/1</f>
        <v>100</v>
      </c>
      <c r="F45" s="29">
        <v>250000</v>
      </c>
      <c r="G45" s="46">
        <f>F45*100/300000</f>
        <v>83.333333333333329</v>
      </c>
      <c r="H45" s="69" t="s">
        <v>24</v>
      </c>
    </row>
    <row r="46" spans="1:8" x14ac:dyDescent="0.35">
      <c r="A46" s="4" t="s">
        <v>66</v>
      </c>
      <c r="B46" s="15" t="s">
        <v>69</v>
      </c>
      <c r="C46" s="4"/>
      <c r="D46" s="49"/>
      <c r="E46" s="49"/>
      <c r="F46" s="49"/>
      <c r="G46" s="49"/>
      <c r="H46" s="49"/>
    </row>
    <row r="47" spans="1:8" x14ac:dyDescent="0.35">
      <c r="A47" s="4" t="s">
        <v>67</v>
      </c>
      <c r="B47" s="5" t="s">
        <v>68</v>
      </c>
      <c r="C47" s="4"/>
      <c r="D47" s="5"/>
      <c r="E47" s="26"/>
      <c r="F47" s="48"/>
      <c r="G47" s="5"/>
      <c r="H47" s="26"/>
    </row>
    <row r="48" spans="1:8" x14ac:dyDescent="0.35">
      <c r="A48" s="39"/>
      <c r="B48" s="6"/>
      <c r="C48" s="39"/>
      <c r="D48" s="6"/>
      <c r="E48" s="13"/>
      <c r="F48" s="6"/>
      <c r="G48" s="6"/>
      <c r="H48" s="6"/>
    </row>
    <row r="49" spans="1:8" x14ac:dyDescent="0.35">
      <c r="A49" s="4"/>
      <c r="B49" s="5" t="s">
        <v>133</v>
      </c>
      <c r="C49" s="4" t="s">
        <v>128</v>
      </c>
      <c r="D49" s="26">
        <v>12</v>
      </c>
      <c r="E49" s="44">
        <f>D49*100/25</f>
        <v>48</v>
      </c>
      <c r="F49" s="18">
        <v>5251750</v>
      </c>
      <c r="G49" s="44">
        <f>F49*100/12354000</f>
        <v>42.510522907560308</v>
      </c>
      <c r="H49" s="26" t="s">
        <v>22</v>
      </c>
    </row>
    <row r="50" spans="1:8" x14ac:dyDescent="0.35">
      <c r="A50" s="4"/>
      <c r="B50" s="5" t="s">
        <v>179</v>
      </c>
      <c r="C50" s="4"/>
      <c r="D50" s="5"/>
      <c r="E50" s="24"/>
      <c r="F50" s="5"/>
      <c r="G50" s="5"/>
      <c r="H50" s="5"/>
    </row>
    <row r="51" spans="1:8" x14ac:dyDescent="0.35">
      <c r="A51" s="4"/>
      <c r="B51" s="5" t="s">
        <v>36</v>
      </c>
      <c r="C51" s="4"/>
      <c r="D51" s="5"/>
      <c r="E51" s="24" t="s">
        <v>19</v>
      </c>
      <c r="F51" s="5"/>
      <c r="G51" s="5"/>
      <c r="H51" s="5"/>
    </row>
    <row r="52" spans="1:8" x14ac:dyDescent="0.35">
      <c r="A52" s="4"/>
      <c r="B52" s="5" t="s">
        <v>37</v>
      </c>
      <c r="C52" s="4"/>
      <c r="D52" s="5"/>
      <c r="E52" s="24"/>
      <c r="F52" s="5"/>
      <c r="G52" s="5"/>
      <c r="H52" s="5"/>
    </row>
    <row r="53" spans="1:8" x14ac:dyDescent="0.35">
      <c r="A53" s="39"/>
      <c r="B53" s="6"/>
      <c r="C53" s="39"/>
      <c r="D53" s="6"/>
      <c r="E53" s="13"/>
      <c r="F53" s="6"/>
      <c r="G53" s="6"/>
      <c r="H53" s="6"/>
    </row>
    <row r="54" spans="1:8" x14ac:dyDescent="0.35">
      <c r="A54" s="4"/>
      <c r="B54" s="5" t="s">
        <v>180</v>
      </c>
      <c r="C54" s="4" t="s">
        <v>262</v>
      </c>
      <c r="D54" s="26">
        <v>4</v>
      </c>
      <c r="E54" s="44">
        <f>D54*100/14</f>
        <v>28.571428571428573</v>
      </c>
      <c r="F54" s="18">
        <v>750000</v>
      </c>
      <c r="G54" s="50">
        <f>F54*100/2393500</f>
        <v>31.334865260079383</v>
      </c>
      <c r="H54" s="26" t="s">
        <v>22</v>
      </c>
    </row>
    <row r="55" spans="1:8" x14ac:dyDescent="0.35">
      <c r="A55" s="4"/>
      <c r="B55" s="5" t="s">
        <v>69</v>
      </c>
      <c r="C55" s="4"/>
      <c r="D55" s="5"/>
      <c r="E55" s="26"/>
      <c r="F55" s="5"/>
      <c r="G55" s="5"/>
      <c r="H55" s="5"/>
    </row>
    <row r="56" spans="1:8" x14ac:dyDescent="0.35">
      <c r="A56" s="4"/>
      <c r="B56" s="5" t="s">
        <v>68</v>
      </c>
      <c r="C56" s="4"/>
      <c r="D56" s="5"/>
      <c r="E56" s="26"/>
      <c r="F56" s="5"/>
      <c r="G56" s="5"/>
      <c r="H56" s="5"/>
    </row>
    <row r="57" spans="1:8" ht="21.75" thickBot="1" x14ac:dyDescent="0.4">
      <c r="A57" s="4"/>
      <c r="B57" s="5"/>
      <c r="C57" s="4"/>
      <c r="D57" s="5"/>
      <c r="E57" s="26"/>
      <c r="F57" s="5"/>
      <c r="G57" s="5"/>
      <c r="H57" s="5"/>
    </row>
    <row r="58" spans="1:8" ht="21.75" thickBot="1" x14ac:dyDescent="0.4">
      <c r="A58" s="57" t="s">
        <v>16</v>
      </c>
      <c r="B58" s="57">
        <v>3</v>
      </c>
      <c r="C58" s="57">
        <v>3</v>
      </c>
      <c r="D58" s="57">
        <f>D45+D49+D54</f>
        <v>17</v>
      </c>
      <c r="E58" s="62">
        <f>D58*100/40</f>
        <v>42.5</v>
      </c>
      <c r="F58" s="63">
        <f>F54+F49+F45</f>
        <v>6251750</v>
      </c>
      <c r="G58" s="64">
        <f>F58*100/15047500</f>
        <v>41.546768566207014</v>
      </c>
      <c r="H58" s="57" t="s">
        <v>98</v>
      </c>
    </row>
    <row r="59" spans="1:8" x14ac:dyDescent="0.35">
      <c r="A59" s="16"/>
      <c r="B59" s="9"/>
      <c r="C59" s="9"/>
      <c r="D59" s="9"/>
      <c r="E59" s="16"/>
      <c r="F59" s="9"/>
      <c r="G59" s="9"/>
      <c r="H59" s="9"/>
    </row>
    <row r="60" spans="1:8" x14ac:dyDescent="0.35">
      <c r="A60" s="17"/>
      <c r="B60" s="7"/>
      <c r="C60" s="7"/>
      <c r="D60" s="7"/>
      <c r="E60" s="25"/>
      <c r="F60" s="7"/>
      <c r="G60" s="7"/>
      <c r="H60" s="7"/>
    </row>
    <row r="61" spans="1:8" ht="21.75" thickBot="1" x14ac:dyDescent="0.4">
      <c r="A61" s="17"/>
      <c r="B61" s="7"/>
      <c r="C61" s="7"/>
      <c r="D61" s="7"/>
      <c r="E61" s="25"/>
      <c r="F61" s="7"/>
      <c r="G61" s="7"/>
      <c r="H61" s="36">
        <v>9</v>
      </c>
    </row>
    <row r="62" spans="1:8" x14ac:dyDescent="0.35">
      <c r="A62" s="227" t="s">
        <v>1</v>
      </c>
      <c r="B62" s="227" t="s">
        <v>2</v>
      </c>
      <c r="C62" s="227" t="s">
        <v>3</v>
      </c>
      <c r="D62" s="97" t="s">
        <v>4</v>
      </c>
      <c r="E62" s="97" t="s">
        <v>6</v>
      </c>
      <c r="F62" s="97" t="s">
        <v>9</v>
      </c>
      <c r="G62" s="97" t="s">
        <v>6</v>
      </c>
      <c r="H62" s="97" t="s">
        <v>12</v>
      </c>
    </row>
    <row r="63" spans="1:8" x14ac:dyDescent="0.35">
      <c r="A63" s="228"/>
      <c r="B63" s="228"/>
      <c r="C63" s="228"/>
      <c r="D63" s="98" t="s">
        <v>5</v>
      </c>
      <c r="E63" s="98" t="s">
        <v>7</v>
      </c>
      <c r="F63" s="98" t="s">
        <v>10</v>
      </c>
      <c r="G63" s="98" t="s">
        <v>11</v>
      </c>
      <c r="H63" s="98" t="s">
        <v>13</v>
      </c>
    </row>
    <row r="64" spans="1:8" ht="21.75" thickBot="1" x14ac:dyDescent="0.4">
      <c r="A64" s="229"/>
      <c r="B64" s="229"/>
      <c r="C64" s="229"/>
      <c r="D64" s="99"/>
      <c r="E64" s="100" t="s">
        <v>8</v>
      </c>
      <c r="F64" s="100"/>
      <c r="G64" s="100" t="s">
        <v>8</v>
      </c>
      <c r="H64" s="100" t="s">
        <v>14</v>
      </c>
    </row>
    <row r="65" spans="1:8" x14ac:dyDescent="0.35">
      <c r="A65" s="2" t="s">
        <v>41</v>
      </c>
      <c r="B65" s="2" t="s">
        <v>181</v>
      </c>
      <c r="C65" s="2" t="s">
        <v>64</v>
      </c>
      <c r="D65" s="38">
        <v>1</v>
      </c>
      <c r="E65" s="51">
        <f>D65*100/8</f>
        <v>12.5</v>
      </c>
      <c r="F65" s="22">
        <v>10000</v>
      </c>
      <c r="G65" s="46">
        <f>F65*100/9046000</f>
        <v>0.11054609772275038</v>
      </c>
      <c r="H65" s="69" t="s">
        <v>75</v>
      </c>
    </row>
    <row r="66" spans="1:8" x14ac:dyDescent="0.35">
      <c r="A66" s="4" t="s">
        <v>38</v>
      </c>
      <c r="B66" s="4" t="s">
        <v>70</v>
      </c>
      <c r="C66" s="4"/>
      <c r="D66" s="4"/>
      <c r="E66" s="49"/>
      <c r="F66" s="49"/>
      <c r="G66" s="49"/>
      <c r="H66" s="49"/>
    </row>
    <row r="67" spans="1:8" x14ac:dyDescent="0.35">
      <c r="A67" s="4" t="s">
        <v>39</v>
      </c>
      <c r="B67" s="4" t="s">
        <v>182</v>
      </c>
      <c r="C67" s="4"/>
      <c r="D67" s="4"/>
      <c r="E67" s="49"/>
      <c r="F67" s="49"/>
      <c r="G67" s="49"/>
      <c r="H67" s="49"/>
    </row>
    <row r="68" spans="1:8" x14ac:dyDescent="0.35">
      <c r="A68" s="4" t="s">
        <v>40</v>
      </c>
      <c r="B68" s="4" t="s">
        <v>71</v>
      </c>
      <c r="C68" s="4"/>
      <c r="D68" s="4"/>
      <c r="E68" s="49"/>
      <c r="F68" s="49"/>
      <c r="G68" s="49"/>
      <c r="H68" s="49"/>
    </row>
    <row r="69" spans="1:8" x14ac:dyDescent="0.35">
      <c r="A69" s="4"/>
      <c r="B69" s="5" t="s">
        <v>72</v>
      </c>
      <c r="C69" s="5"/>
      <c r="D69" s="5"/>
      <c r="E69" s="26"/>
      <c r="F69" s="48"/>
      <c r="G69" s="5"/>
      <c r="H69" s="26"/>
    </row>
    <row r="70" spans="1:8" x14ac:dyDescent="0.35">
      <c r="A70" s="4"/>
      <c r="B70" s="6"/>
      <c r="C70" s="6"/>
      <c r="D70" s="6"/>
      <c r="E70" s="13"/>
      <c r="F70" s="6"/>
      <c r="G70" s="6"/>
      <c r="H70" s="6"/>
    </row>
    <row r="71" spans="1:8" x14ac:dyDescent="0.35">
      <c r="A71" s="4"/>
      <c r="B71" s="5" t="s">
        <v>183</v>
      </c>
      <c r="C71" s="4" t="s">
        <v>263</v>
      </c>
      <c r="D71" s="26">
        <v>1</v>
      </c>
      <c r="E71" s="44">
        <f>D71*100/5</f>
        <v>20</v>
      </c>
      <c r="F71" s="18">
        <v>10000</v>
      </c>
      <c r="G71" s="44">
        <f>F71*100/820000</f>
        <v>1.2195121951219512</v>
      </c>
      <c r="H71" s="26" t="s">
        <v>24</v>
      </c>
    </row>
    <row r="72" spans="1:8" x14ac:dyDescent="0.35">
      <c r="A72" s="4"/>
      <c r="B72" s="5" t="s">
        <v>184</v>
      </c>
      <c r="C72" s="5"/>
      <c r="D72" s="5"/>
      <c r="E72" s="24"/>
      <c r="F72" s="5"/>
      <c r="G72" s="5"/>
      <c r="H72" s="26"/>
    </row>
    <row r="73" spans="1:8" x14ac:dyDescent="0.35">
      <c r="A73" s="4"/>
      <c r="B73" s="6"/>
      <c r="C73" s="6"/>
      <c r="D73" s="6"/>
      <c r="E73" s="13"/>
      <c r="F73" s="6"/>
      <c r="G73" s="6"/>
      <c r="H73" s="13"/>
    </row>
    <row r="74" spans="1:8" x14ac:dyDescent="0.35">
      <c r="A74" s="4"/>
      <c r="B74" s="5" t="s">
        <v>185</v>
      </c>
      <c r="C74" s="5" t="s">
        <v>218</v>
      </c>
      <c r="D74" s="26">
        <v>1</v>
      </c>
      <c r="E74" s="44">
        <f>D74*100/1</f>
        <v>100</v>
      </c>
      <c r="F74" s="18">
        <v>50000</v>
      </c>
      <c r="G74" s="44">
        <f>F74*100/50000</f>
        <v>100</v>
      </c>
      <c r="H74" s="26" t="s">
        <v>24</v>
      </c>
    </row>
    <row r="75" spans="1:8" x14ac:dyDescent="0.35">
      <c r="A75" s="4"/>
      <c r="B75" s="5" t="s">
        <v>184</v>
      </c>
      <c r="C75" s="5"/>
      <c r="D75" s="5"/>
      <c r="E75" s="24"/>
      <c r="F75" s="5"/>
      <c r="G75" s="5"/>
      <c r="H75" s="5"/>
    </row>
    <row r="76" spans="1:8" x14ac:dyDescent="0.35">
      <c r="A76" s="4"/>
      <c r="B76" s="5"/>
      <c r="C76" s="5"/>
      <c r="D76" s="5"/>
      <c r="E76" s="24"/>
      <c r="F76" s="5"/>
      <c r="G76" s="5"/>
      <c r="H76" s="5"/>
    </row>
    <row r="77" spans="1:8" x14ac:dyDescent="0.35">
      <c r="A77" s="4"/>
      <c r="B77" s="5"/>
      <c r="C77" s="5"/>
      <c r="D77" s="5"/>
      <c r="E77" s="26"/>
      <c r="F77" s="5"/>
      <c r="G77" s="5"/>
      <c r="H77" s="5"/>
    </row>
    <row r="78" spans="1:8" x14ac:dyDescent="0.35">
      <c r="A78" s="4"/>
      <c r="B78" s="5"/>
      <c r="C78" s="5"/>
      <c r="D78" s="5"/>
      <c r="E78" s="26"/>
      <c r="F78" s="5"/>
      <c r="G78" s="5"/>
      <c r="H78" s="5"/>
    </row>
    <row r="79" spans="1:8" ht="21.75" thickBot="1" x14ac:dyDescent="0.4">
      <c r="A79" s="41"/>
      <c r="B79" s="5"/>
      <c r="C79" s="5"/>
      <c r="D79" s="5"/>
      <c r="E79" s="26"/>
      <c r="F79" s="5"/>
      <c r="G79" s="5"/>
      <c r="H79" s="5"/>
    </row>
    <row r="80" spans="1:8" ht="21.75" thickBot="1" x14ac:dyDescent="0.4">
      <c r="A80" s="57" t="s">
        <v>16</v>
      </c>
      <c r="B80" s="57">
        <v>3</v>
      </c>
      <c r="C80" s="57">
        <v>3</v>
      </c>
      <c r="D80" s="57">
        <f>D74+D71+D65</f>
        <v>3</v>
      </c>
      <c r="E80" s="62">
        <f>D80*100/14</f>
        <v>21.428571428571427</v>
      </c>
      <c r="F80" s="63">
        <f>F74+F71+F65</f>
        <v>70000</v>
      </c>
      <c r="G80" s="62">
        <f>F80*100/9916000</f>
        <v>0.70592981040742231</v>
      </c>
      <c r="H80" s="57" t="s">
        <v>100</v>
      </c>
    </row>
    <row r="81" spans="1:8" ht="21.75" thickBot="1" x14ac:dyDescent="0.4">
      <c r="A81" s="17"/>
      <c r="B81" s="7"/>
      <c r="C81" s="7"/>
      <c r="D81" s="7"/>
      <c r="E81" s="25"/>
      <c r="F81" s="7"/>
      <c r="G81" s="7"/>
      <c r="H81" s="36">
        <v>10</v>
      </c>
    </row>
    <row r="82" spans="1:8" ht="18.95" customHeight="1" x14ac:dyDescent="0.35">
      <c r="A82" s="227" t="s">
        <v>1</v>
      </c>
      <c r="B82" s="227" t="s">
        <v>2</v>
      </c>
      <c r="C82" s="227" t="s">
        <v>3</v>
      </c>
      <c r="D82" s="97" t="s">
        <v>4</v>
      </c>
      <c r="E82" s="97" t="s">
        <v>6</v>
      </c>
      <c r="F82" s="97" t="s">
        <v>9</v>
      </c>
      <c r="G82" s="97" t="s">
        <v>6</v>
      </c>
      <c r="H82" s="97" t="s">
        <v>12</v>
      </c>
    </row>
    <row r="83" spans="1:8" ht="18.95" customHeight="1" x14ac:dyDescent="0.35">
      <c r="A83" s="228"/>
      <c r="B83" s="228"/>
      <c r="C83" s="228"/>
      <c r="D83" s="98" t="s">
        <v>5</v>
      </c>
      <c r="E83" s="98" t="s">
        <v>7</v>
      </c>
      <c r="F83" s="98" t="s">
        <v>10</v>
      </c>
      <c r="G83" s="98" t="s">
        <v>11</v>
      </c>
      <c r="H83" s="98" t="s">
        <v>13</v>
      </c>
    </row>
    <row r="84" spans="1:8" ht="18.95" customHeight="1" thickBot="1" x14ac:dyDescent="0.4">
      <c r="A84" s="229"/>
      <c r="B84" s="229"/>
      <c r="C84" s="229"/>
      <c r="D84" s="99"/>
      <c r="E84" s="100" t="s">
        <v>8</v>
      </c>
      <c r="F84" s="100"/>
      <c r="G84" s="100" t="s">
        <v>8</v>
      </c>
      <c r="H84" s="100" t="s">
        <v>14</v>
      </c>
    </row>
    <row r="85" spans="1:8" ht="21" customHeight="1" x14ac:dyDescent="0.35">
      <c r="A85" s="2" t="s">
        <v>43</v>
      </c>
      <c r="B85" s="3" t="s">
        <v>149</v>
      </c>
      <c r="C85" s="3" t="s">
        <v>129</v>
      </c>
      <c r="D85" s="38">
        <v>1</v>
      </c>
      <c r="E85" s="53">
        <f>D85*100/2</f>
        <v>50</v>
      </c>
      <c r="F85" s="52">
        <v>5000</v>
      </c>
      <c r="G85" s="47">
        <f>F85*100/40000</f>
        <v>12.5</v>
      </c>
      <c r="H85" s="12" t="s">
        <v>24</v>
      </c>
    </row>
    <row r="86" spans="1:8" ht="21" customHeight="1" x14ac:dyDescent="0.35">
      <c r="A86" s="4" t="s">
        <v>44</v>
      </c>
      <c r="B86" s="6"/>
      <c r="C86" s="6"/>
      <c r="D86" s="6"/>
      <c r="E86" s="55"/>
      <c r="F86" s="13"/>
      <c r="G86" s="6"/>
      <c r="H86" s="6"/>
    </row>
    <row r="87" spans="1:8" ht="21" customHeight="1" x14ac:dyDescent="0.35">
      <c r="A87" s="4" t="s">
        <v>45</v>
      </c>
      <c r="B87" s="5" t="s">
        <v>186</v>
      </c>
      <c r="C87" s="4" t="s">
        <v>225</v>
      </c>
      <c r="D87" s="26">
        <v>6</v>
      </c>
      <c r="E87" s="54">
        <f>D87*100/15</f>
        <v>40</v>
      </c>
      <c r="F87" s="20">
        <v>140000</v>
      </c>
      <c r="G87" s="50">
        <f>F87*100/3620000</f>
        <v>3.867403314917127</v>
      </c>
      <c r="H87" s="26" t="s">
        <v>26</v>
      </c>
    </row>
    <row r="88" spans="1:8" ht="21" customHeight="1" x14ac:dyDescent="0.35">
      <c r="A88" s="4"/>
      <c r="B88" s="5" t="s">
        <v>73</v>
      </c>
      <c r="C88" s="5"/>
      <c r="D88" s="5"/>
      <c r="E88" s="54"/>
      <c r="F88" s="5"/>
      <c r="G88" s="5"/>
      <c r="H88" s="26" t="s">
        <v>24</v>
      </c>
    </row>
    <row r="89" spans="1:8" ht="21" customHeight="1" x14ac:dyDescent="0.35">
      <c r="A89" s="4"/>
      <c r="B89" s="70" t="s">
        <v>74</v>
      </c>
      <c r="C89" s="5"/>
      <c r="D89" s="5"/>
      <c r="E89" s="54"/>
      <c r="F89" s="5"/>
      <c r="G89" s="5"/>
      <c r="H89" s="5"/>
    </row>
    <row r="90" spans="1:8" ht="18.95" customHeight="1" x14ac:dyDescent="0.35">
      <c r="A90" s="4"/>
      <c r="B90" s="6"/>
      <c r="C90" s="6" t="s">
        <v>19</v>
      </c>
      <c r="D90" s="6"/>
      <c r="E90" s="55"/>
      <c r="F90" s="6"/>
      <c r="G90" s="6"/>
      <c r="H90" s="6"/>
    </row>
    <row r="91" spans="1:8" ht="21" customHeight="1" x14ac:dyDescent="0.35">
      <c r="A91" s="4"/>
      <c r="B91" s="5" t="s">
        <v>152</v>
      </c>
      <c r="C91" s="4" t="s">
        <v>263</v>
      </c>
      <c r="D91" s="26">
        <v>2</v>
      </c>
      <c r="E91" s="54">
        <f>D91*100/6</f>
        <v>33.333333333333336</v>
      </c>
      <c r="F91" s="18">
        <v>350000</v>
      </c>
      <c r="G91" s="50">
        <f>F91*100/1070000</f>
        <v>32.710280373831779</v>
      </c>
      <c r="H91" s="26" t="s">
        <v>24</v>
      </c>
    </row>
    <row r="92" spans="1:8" ht="18.95" customHeight="1" x14ac:dyDescent="0.35">
      <c r="A92" s="4"/>
      <c r="B92" s="5"/>
      <c r="C92" s="5"/>
      <c r="D92" s="5"/>
      <c r="E92" s="54"/>
      <c r="F92" s="5"/>
      <c r="G92" s="5"/>
      <c r="H92" s="5"/>
    </row>
    <row r="93" spans="1:8" ht="18.95" customHeight="1" x14ac:dyDescent="0.35">
      <c r="A93" s="4"/>
      <c r="B93" s="6"/>
      <c r="C93" s="6"/>
      <c r="D93" s="6"/>
      <c r="E93" s="55"/>
      <c r="F93" s="6"/>
      <c r="G93" s="6"/>
      <c r="H93" s="6"/>
    </row>
    <row r="94" spans="1:8" ht="21" customHeight="1" x14ac:dyDescent="0.35">
      <c r="A94" s="4"/>
      <c r="B94" s="5" t="s">
        <v>187</v>
      </c>
      <c r="C94" s="4" t="s">
        <v>227</v>
      </c>
      <c r="D94" s="26">
        <v>4</v>
      </c>
      <c r="E94" s="54">
        <f>D94*100/7</f>
        <v>57.142857142857146</v>
      </c>
      <c r="F94" s="18">
        <v>808000</v>
      </c>
      <c r="G94" s="50">
        <f>F94*100/1858000</f>
        <v>43.487621097954793</v>
      </c>
      <c r="H94" s="26" t="s">
        <v>22</v>
      </c>
    </row>
    <row r="95" spans="1:8" ht="21" customHeight="1" x14ac:dyDescent="0.35">
      <c r="A95" s="4"/>
      <c r="B95" s="5" t="s">
        <v>48</v>
      </c>
      <c r="C95" s="5" t="s">
        <v>99</v>
      </c>
      <c r="D95" s="5"/>
      <c r="E95" s="54"/>
      <c r="F95" s="5"/>
      <c r="G95" s="5"/>
      <c r="H95" s="5"/>
    </row>
    <row r="96" spans="1:8" ht="18.95" customHeight="1" x14ac:dyDescent="0.35">
      <c r="A96" s="4"/>
      <c r="B96" s="6"/>
      <c r="C96" s="6"/>
      <c r="D96" s="6"/>
      <c r="E96" s="55"/>
      <c r="F96" s="6"/>
      <c r="G96" s="6"/>
      <c r="H96" s="6"/>
    </row>
    <row r="97" spans="1:8" ht="21" customHeight="1" x14ac:dyDescent="0.35">
      <c r="A97" s="4"/>
      <c r="B97" s="5" t="s">
        <v>269</v>
      </c>
      <c r="C97" s="5" t="s">
        <v>270</v>
      </c>
      <c r="D97" s="26">
        <v>1</v>
      </c>
      <c r="E97" s="54">
        <f>D97*100/1</f>
        <v>100</v>
      </c>
      <c r="F97" s="18">
        <v>100000</v>
      </c>
      <c r="G97" s="196">
        <f>F97*100/100000</f>
        <v>100</v>
      </c>
      <c r="H97" s="26" t="s">
        <v>24</v>
      </c>
    </row>
    <row r="98" spans="1:8" ht="18.95" customHeight="1" thickBot="1" x14ac:dyDescent="0.4">
      <c r="A98" s="4"/>
      <c r="B98" s="5"/>
      <c r="C98" s="5"/>
      <c r="D98" s="5"/>
      <c r="E98" s="54"/>
      <c r="F98" s="5"/>
      <c r="G98" s="5"/>
      <c r="H98" s="5"/>
    </row>
    <row r="99" spans="1:8" ht="21" customHeight="1" thickBot="1" x14ac:dyDescent="0.4">
      <c r="A99" s="57" t="s">
        <v>16</v>
      </c>
      <c r="B99" s="57">
        <v>3</v>
      </c>
      <c r="C99" s="57">
        <v>5</v>
      </c>
      <c r="D99" s="57">
        <f>D97+D94+D91+D87+D85</f>
        <v>14</v>
      </c>
      <c r="E99" s="59">
        <f>D99*100/31</f>
        <v>45.161290322580648</v>
      </c>
      <c r="F99" s="60">
        <f>F97+F94+F91+F87+F85</f>
        <v>1403000</v>
      </c>
      <c r="G99" s="61">
        <f>F99*100/6658000</f>
        <v>21.07239411234605</v>
      </c>
      <c r="H99" s="58" t="s">
        <v>101</v>
      </c>
    </row>
    <row r="100" spans="1:8" ht="18.95" customHeight="1" x14ac:dyDescent="0.35">
      <c r="A100" s="101"/>
      <c r="B100" s="102"/>
      <c r="C100" s="102"/>
      <c r="D100" s="101"/>
      <c r="E100" s="103"/>
      <c r="F100" s="104"/>
      <c r="G100" s="105"/>
      <c r="H100" s="105"/>
    </row>
    <row r="101" spans="1:8" ht="15" customHeight="1" x14ac:dyDescent="0.35">
      <c r="A101" s="101"/>
      <c r="B101" s="102"/>
      <c r="C101" s="102"/>
      <c r="D101" s="101"/>
      <c r="E101" s="103"/>
      <c r="F101" s="104"/>
      <c r="G101" s="105"/>
      <c r="H101" s="105"/>
    </row>
    <row r="102" spans="1:8" ht="23.25" customHeight="1" x14ac:dyDescent="0.35">
      <c r="A102" s="25"/>
      <c r="B102" s="7"/>
      <c r="C102" s="7" t="s">
        <v>19</v>
      </c>
      <c r="D102" s="7"/>
      <c r="E102" s="25"/>
      <c r="F102" s="7"/>
      <c r="G102" s="7"/>
      <c r="H102" s="80">
        <v>11</v>
      </c>
    </row>
    <row r="103" spans="1:8" x14ac:dyDescent="0.35">
      <c r="A103" s="228" t="s">
        <v>1</v>
      </c>
      <c r="B103" s="228" t="s">
        <v>2</v>
      </c>
      <c r="C103" s="228" t="s">
        <v>3</v>
      </c>
      <c r="D103" s="98" t="s">
        <v>4</v>
      </c>
      <c r="E103" s="98" t="s">
        <v>6</v>
      </c>
      <c r="F103" s="98" t="s">
        <v>9</v>
      </c>
      <c r="G103" s="98" t="s">
        <v>6</v>
      </c>
      <c r="H103" s="98" t="s">
        <v>12</v>
      </c>
    </row>
    <row r="104" spans="1:8" x14ac:dyDescent="0.35">
      <c r="A104" s="228"/>
      <c r="B104" s="228"/>
      <c r="C104" s="228"/>
      <c r="D104" s="98" t="s">
        <v>5</v>
      </c>
      <c r="E104" s="98" t="s">
        <v>7</v>
      </c>
      <c r="F104" s="98" t="s">
        <v>10</v>
      </c>
      <c r="G104" s="98" t="s">
        <v>11</v>
      </c>
      <c r="H104" s="98" t="s">
        <v>13</v>
      </c>
    </row>
    <row r="105" spans="1:8" ht="21.75" thickBot="1" x14ac:dyDescent="0.4">
      <c r="A105" s="229"/>
      <c r="B105" s="229"/>
      <c r="C105" s="229"/>
      <c r="D105" s="99"/>
      <c r="E105" s="100" t="s">
        <v>8</v>
      </c>
      <c r="F105" s="100"/>
      <c r="G105" s="100" t="s">
        <v>8</v>
      </c>
      <c r="H105" s="100" t="s">
        <v>14</v>
      </c>
    </row>
    <row r="106" spans="1:8" x14ac:dyDescent="0.35">
      <c r="A106" s="2" t="s">
        <v>49</v>
      </c>
      <c r="B106" s="2" t="s">
        <v>159</v>
      </c>
      <c r="C106" s="4" t="s">
        <v>129</v>
      </c>
      <c r="D106" s="38">
        <v>8</v>
      </c>
      <c r="E106" s="46">
        <f>D106*100/16</f>
        <v>50</v>
      </c>
      <c r="F106" s="29">
        <v>496000</v>
      </c>
      <c r="G106" s="46">
        <f>F106*100/2545000</f>
        <v>19.489194499017682</v>
      </c>
      <c r="H106" s="38" t="s">
        <v>24</v>
      </c>
    </row>
    <row r="107" spans="1:8" x14ac:dyDescent="0.35">
      <c r="A107" s="4" t="s">
        <v>50</v>
      </c>
      <c r="B107" s="4" t="s">
        <v>53</v>
      </c>
      <c r="C107" s="49"/>
      <c r="D107" s="49"/>
      <c r="E107" s="49"/>
      <c r="F107" s="49"/>
      <c r="G107" s="49"/>
      <c r="H107" s="26" t="s">
        <v>28</v>
      </c>
    </row>
    <row r="108" spans="1:8" x14ac:dyDescent="0.35">
      <c r="A108" s="4" t="s">
        <v>51</v>
      </c>
      <c r="B108" s="4" t="s">
        <v>160</v>
      </c>
      <c r="C108" s="49"/>
      <c r="D108" s="49"/>
      <c r="E108" s="49"/>
      <c r="F108" s="49"/>
      <c r="G108" s="49"/>
      <c r="H108" s="49"/>
    </row>
    <row r="109" spans="1:8" x14ac:dyDescent="0.35">
      <c r="A109" s="4"/>
      <c r="B109" s="4" t="s">
        <v>54</v>
      </c>
      <c r="C109" s="49"/>
      <c r="D109" s="49"/>
      <c r="E109" s="49"/>
      <c r="F109" s="49"/>
      <c r="G109" s="49"/>
      <c r="H109" s="49"/>
    </row>
    <row r="110" spans="1:8" x14ac:dyDescent="0.35">
      <c r="A110" s="4"/>
      <c r="B110" s="4" t="s">
        <v>158</v>
      </c>
      <c r="C110" s="49"/>
      <c r="D110" s="49"/>
      <c r="E110" s="49"/>
      <c r="F110" s="49"/>
      <c r="G110" s="49"/>
      <c r="H110" s="49"/>
    </row>
    <row r="111" spans="1:8" x14ac:dyDescent="0.35">
      <c r="A111" s="4"/>
      <c r="B111" s="4" t="s">
        <v>76</v>
      </c>
      <c r="C111" s="49"/>
      <c r="D111" s="49"/>
      <c r="E111" s="49"/>
      <c r="F111" s="49"/>
      <c r="G111" s="49"/>
      <c r="H111" s="49"/>
    </row>
    <row r="112" spans="1:8" x14ac:dyDescent="0.35">
      <c r="A112" s="4"/>
      <c r="B112" s="4" t="s">
        <v>77</v>
      </c>
      <c r="C112" s="49"/>
      <c r="D112" s="49"/>
      <c r="E112" s="49"/>
      <c r="F112" s="49"/>
      <c r="G112" s="49"/>
      <c r="H112" s="49"/>
    </row>
    <row r="113" spans="1:8" x14ac:dyDescent="0.35">
      <c r="A113" s="4"/>
      <c r="B113" s="6"/>
      <c r="C113" s="6"/>
      <c r="D113" s="6"/>
      <c r="E113" s="13"/>
      <c r="F113" s="56"/>
      <c r="G113" s="6"/>
      <c r="H113" s="13"/>
    </row>
    <row r="114" spans="1:8" x14ac:dyDescent="0.35">
      <c r="A114" s="4"/>
      <c r="B114" s="5" t="s">
        <v>232</v>
      </c>
      <c r="C114" s="5" t="s">
        <v>161</v>
      </c>
      <c r="D114" s="26">
        <v>1</v>
      </c>
      <c r="E114" s="44">
        <f>D114*100/4</f>
        <v>25</v>
      </c>
      <c r="F114" s="18">
        <v>50000</v>
      </c>
      <c r="G114" s="44">
        <f>F114*100/307000</f>
        <v>16.286644951140065</v>
      </c>
      <c r="H114" s="26" t="s">
        <v>22</v>
      </c>
    </row>
    <row r="115" spans="1:8" ht="21.75" thickBot="1" x14ac:dyDescent="0.4">
      <c r="A115" s="39"/>
      <c r="B115" s="6"/>
      <c r="C115" s="6"/>
      <c r="D115" s="6"/>
      <c r="E115" s="13"/>
      <c r="F115" s="6"/>
      <c r="G115" s="6"/>
      <c r="H115" s="6"/>
    </row>
    <row r="116" spans="1:8" ht="21.75" thickBot="1" x14ac:dyDescent="0.4">
      <c r="A116" s="57" t="s">
        <v>16</v>
      </c>
      <c r="B116" s="57">
        <v>3</v>
      </c>
      <c r="C116" s="57">
        <v>2</v>
      </c>
      <c r="D116" s="57">
        <f>D106+D114</f>
        <v>9</v>
      </c>
      <c r="E116" s="62">
        <f>D116*100/20</f>
        <v>45</v>
      </c>
      <c r="F116" s="63">
        <f>F106+F114</f>
        <v>546000</v>
      </c>
      <c r="G116" s="64">
        <f>F116*100/2852000</f>
        <v>19.144460028050492</v>
      </c>
      <c r="H116" s="57" t="s">
        <v>102</v>
      </c>
    </row>
    <row r="117" spans="1:8" ht="21.75" thickBot="1" x14ac:dyDescent="0.4">
      <c r="A117" s="65" t="s">
        <v>21</v>
      </c>
      <c r="B117" s="65">
        <v>16</v>
      </c>
      <c r="C117" s="65">
        <v>8</v>
      </c>
      <c r="D117" s="65">
        <f>D116+D99+D80+D58+D31+D19+D12</f>
        <v>84</v>
      </c>
      <c r="E117" s="67">
        <f>D117*100/198</f>
        <v>42.424242424242422</v>
      </c>
      <c r="F117" s="66">
        <f>F116+F99+F80+F58+F31+F19+F12</f>
        <v>11130750</v>
      </c>
      <c r="G117" s="68">
        <f>F117*100/111598280</f>
        <v>9.9739440428651776</v>
      </c>
      <c r="H117" s="65" t="s">
        <v>103</v>
      </c>
    </row>
    <row r="118" spans="1:8" ht="21.75" thickTop="1" x14ac:dyDescent="0.35">
      <c r="A118" s="34"/>
      <c r="B118" s="35"/>
      <c r="C118" s="35"/>
      <c r="D118" s="35"/>
      <c r="E118" s="34"/>
      <c r="F118" s="198"/>
      <c r="G118" s="35"/>
      <c r="H118" s="35"/>
    </row>
    <row r="119" spans="1:8" x14ac:dyDescent="0.35">
      <c r="A119" s="34"/>
      <c r="B119" s="35"/>
      <c r="C119" s="35"/>
      <c r="D119" s="35"/>
      <c r="E119" s="34"/>
      <c r="F119" s="35"/>
      <c r="G119" s="35"/>
      <c r="H119" s="35"/>
    </row>
    <row r="120" spans="1:8" x14ac:dyDescent="0.35">
      <c r="A120" s="34"/>
      <c r="B120" s="35"/>
      <c r="C120" s="35"/>
      <c r="D120" s="35"/>
      <c r="E120" s="34"/>
      <c r="F120" s="35"/>
      <c r="G120" s="35"/>
      <c r="H120" s="35"/>
    </row>
    <row r="121" spans="1:8" x14ac:dyDescent="0.35">
      <c r="A121" s="34"/>
      <c r="B121" s="35"/>
      <c r="C121" s="35"/>
      <c r="D121" s="35"/>
      <c r="E121" s="34"/>
      <c r="F121" s="35"/>
      <c r="G121" s="35"/>
      <c r="H121" s="221">
        <v>12</v>
      </c>
    </row>
    <row r="122" spans="1:8" x14ac:dyDescent="0.35">
      <c r="A122" s="34"/>
      <c r="B122" s="35"/>
      <c r="C122" s="35"/>
      <c r="D122" s="35"/>
      <c r="E122" s="34"/>
      <c r="F122" s="35"/>
      <c r="G122" s="35"/>
      <c r="H122" s="221"/>
    </row>
    <row r="123" spans="1:8" x14ac:dyDescent="0.35">
      <c r="A123" s="34"/>
      <c r="B123" s="35"/>
      <c r="C123" s="35"/>
      <c r="D123" s="35"/>
      <c r="E123" s="34"/>
      <c r="F123" s="35"/>
      <c r="G123" s="35"/>
      <c r="H123" s="35"/>
    </row>
    <row r="124" spans="1:8" x14ac:dyDescent="0.35">
      <c r="A124" s="34"/>
      <c r="B124" s="35"/>
      <c r="C124" s="35"/>
      <c r="D124" s="35"/>
      <c r="E124" s="34"/>
      <c r="F124" s="35"/>
      <c r="G124" s="35"/>
      <c r="H124" s="35"/>
    </row>
    <row r="125" spans="1:8" x14ac:dyDescent="0.35">
      <c r="A125" s="34"/>
      <c r="B125" s="35"/>
      <c r="C125" s="35"/>
      <c r="D125" s="35"/>
      <c r="E125" s="34"/>
      <c r="F125" s="35"/>
      <c r="G125" s="35"/>
      <c r="H125" s="35"/>
    </row>
    <row r="126" spans="1:8" x14ac:dyDescent="0.35">
      <c r="A126" s="34"/>
      <c r="B126" s="35"/>
      <c r="C126" s="35"/>
      <c r="D126" s="35"/>
      <c r="E126" s="34"/>
      <c r="F126" s="35"/>
      <c r="G126" s="35"/>
      <c r="H126" s="35"/>
    </row>
    <row r="127" spans="1:8" x14ac:dyDescent="0.35">
      <c r="A127" s="34"/>
      <c r="B127" s="35"/>
      <c r="C127" s="35"/>
      <c r="D127" s="35"/>
      <c r="E127" s="34"/>
      <c r="F127" s="35"/>
      <c r="G127" s="35"/>
    </row>
    <row r="128" spans="1:8" x14ac:dyDescent="0.35">
      <c r="A128" s="34"/>
      <c r="B128" s="35"/>
      <c r="C128" s="35"/>
      <c r="D128" s="35"/>
      <c r="E128" s="34"/>
      <c r="F128" s="35"/>
      <c r="G128" s="35"/>
      <c r="H128" s="35"/>
    </row>
  </sheetData>
  <mergeCells count="22">
    <mergeCell ref="A103:A105"/>
    <mergeCell ref="B103:B105"/>
    <mergeCell ref="C103:C105"/>
    <mergeCell ref="A82:A84"/>
    <mergeCell ref="B82:B84"/>
    <mergeCell ref="C82:C84"/>
    <mergeCell ref="H121:H122"/>
    <mergeCell ref="A2:H2"/>
    <mergeCell ref="A3:H3"/>
    <mergeCell ref="A4:H4"/>
    <mergeCell ref="A5:A7"/>
    <mergeCell ref="B5:B7"/>
    <mergeCell ref="C5:C7"/>
    <mergeCell ref="A22:A24"/>
    <mergeCell ref="B22:B24"/>
    <mergeCell ref="C22:C24"/>
    <mergeCell ref="A42:A44"/>
    <mergeCell ref="B42:B44"/>
    <mergeCell ref="C42:C44"/>
    <mergeCell ref="A62:A64"/>
    <mergeCell ref="B62:B64"/>
    <mergeCell ref="C62:C64"/>
  </mergeCells>
  <pageMargins left="0.11811023622047245" right="0.11811023622047245" top="0.98425196850393704" bottom="0.59055118110236227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302"/>
  <sheetViews>
    <sheetView view="pageBreakPreview" topLeftCell="A16" zoomScaleNormal="100" zoomScaleSheetLayoutView="100" workbookViewId="0">
      <selection activeCell="B286" sqref="B286"/>
    </sheetView>
  </sheetViews>
  <sheetFormatPr defaultRowHeight="21" x14ac:dyDescent="0.35"/>
  <cols>
    <col min="1" max="1" width="21.625" customWidth="1"/>
    <col min="2" max="2" width="16.625" customWidth="1"/>
    <col min="3" max="3" width="16.5" customWidth="1"/>
    <col min="4" max="4" width="15.625" customWidth="1"/>
    <col min="5" max="5" width="9.875" customWidth="1"/>
    <col min="6" max="6" width="12.5" customWidth="1"/>
  </cols>
  <sheetData>
    <row r="1" spans="1:6" x14ac:dyDescent="0.35">
      <c r="F1" s="1">
        <v>13</v>
      </c>
    </row>
    <row r="12" spans="1:6" ht="21.75" thickBot="1" x14ac:dyDescent="0.4"/>
    <row r="13" spans="1:6" ht="69.95" customHeight="1" thickTop="1" x14ac:dyDescent="0.35">
      <c r="A13" s="230" t="s">
        <v>265</v>
      </c>
      <c r="B13" s="231"/>
      <c r="C13" s="231"/>
      <c r="D13" s="231"/>
      <c r="E13" s="231"/>
      <c r="F13" s="232"/>
    </row>
    <row r="14" spans="1:6" ht="69.95" customHeight="1" thickBot="1" x14ac:dyDescent="0.4">
      <c r="A14" s="233" t="s">
        <v>329</v>
      </c>
      <c r="B14" s="234"/>
      <c r="C14" s="234"/>
      <c r="D14" s="234"/>
      <c r="E14" s="234"/>
      <c r="F14" s="235"/>
    </row>
    <row r="15" spans="1:6" ht="21.75" thickTop="1" x14ac:dyDescent="0.35"/>
    <row r="34" spans="1:8" x14ac:dyDescent="0.35">
      <c r="F34" s="1">
        <v>14</v>
      </c>
    </row>
    <row r="36" spans="1:8" x14ac:dyDescent="0.35">
      <c r="A36" s="1"/>
      <c r="B36" s="1" t="s">
        <v>82</v>
      </c>
      <c r="C36" s="1"/>
      <c r="D36" s="1"/>
      <c r="E36" s="1"/>
      <c r="F36" s="1"/>
    </row>
    <row r="37" spans="1:8" x14ac:dyDescent="0.35">
      <c r="A37" s="1" t="s">
        <v>333</v>
      </c>
      <c r="B37" s="1"/>
      <c r="C37" s="1"/>
      <c r="D37" s="1"/>
      <c r="E37" s="1"/>
      <c r="F37" s="1"/>
    </row>
    <row r="38" spans="1:8" x14ac:dyDescent="0.35">
      <c r="A38" s="1" t="s">
        <v>332</v>
      </c>
      <c r="B38" s="1"/>
      <c r="C38" s="1"/>
      <c r="D38" s="1"/>
      <c r="E38" s="1"/>
      <c r="F38" s="1"/>
    </row>
    <row r="39" spans="1:8" ht="21.75" thickBot="1" x14ac:dyDescent="0.4">
      <c r="A39" s="1"/>
      <c r="B39" s="1"/>
      <c r="C39" s="1"/>
      <c r="D39" s="1"/>
      <c r="E39" s="1"/>
      <c r="F39" s="1"/>
    </row>
    <row r="40" spans="1:8" x14ac:dyDescent="0.35">
      <c r="A40" s="74"/>
      <c r="B40" s="237" t="s">
        <v>3</v>
      </c>
      <c r="C40" s="71" t="s">
        <v>86</v>
      </c>
      <c r="D40" s="71" t="s">
        <v>9</v>
      </c>
      <c r="E40" s="71"/>
      <c r="F40" s="71" t="s">
        <v>9</v>
      </c>
    </row>
    <row r="41" spans="1:8" x14ac:dyDescent="0.35">
      <c r="A41" s="82" t="s">
        <v>83</v>
      </c>
      <c r="B41" s="238"/>
      <c r="C41" s="26" t="s">
        <v>87</v>
      </c>
      <c r="D41" s="26" t="s">
        <v>10</v>
      </c>
      <c r="E41" s="26" t="s">
        <v>17</v>
      </c>
      <c r="F41" s="26" t="s">
        <v>10</v>
      </c>
    </row>
    <row r="42" spans="1:8" x14ac:dyDescent="0.35">
      <c r="A42" s="82" t="s">
        <v>84</v>
      </c>
      <c r="B42" s="238"/>
      <c r="C42" s="26" t="s">
        <v>79</v>
      </c>
      <c r="D42" s="26" t="s">
        <v>90</v>
      </c>
      <c r="E42" s="26" t="s">
        <v>91</v>
      </c>
      <c r="F42" s="26" t="s">
        <v>92</v>
      </c>
    </row>
    <row r="43" spans="1:8" x14ac:dyDescent="0.35">
      <c r="A43" s="82" t="s">
        <v>85</v>
      </c>
      <c r="B43" s="238"/>
      <c r="C43" s="26" t="s">
        <v>88</v>
      </c>
      <c r="D43" s="26" t="s">
        <v>18</v>
      </c>
      <c r="E43" s="5"/>
      <c r="F43" s="26" t="s">
        <v>18</v>
      </c>
      <c r="H43" t="s">
        <v>19</v>
      </c>
    </row>
    <row r="44" spans="1:8" ht="21.75" thickBot="1" x14ac:dyDescent="0.4">
      <c r="A44" s="73"/>
      <c r="B44" s="239"/>
      <c r="C44" s="110" t="s">
        <v>89</v>
      </c>
      <c r="D44" s="110"/>
      <c r="E44" s="111"/>
      <c r="F44" s="110"/>
    </row>
    <row r="45" spans="1:8" x14ac:dyDescent="0.35">
      <c r="A45" s="5" t="s">
        <v>104</v>
      </c>
      <c r="B45" s="4" t="s">
        <v>257</v>
      </c>
      <c r="C45" s="26">
        <v>40</v>
      </c>
      <c r="D45" s="20">
        <v>75654000</v>
      </c>
      <c r="E45" s="26">
        <v>3</v>
      </c>
      <c r="F45" s="20">
        <v>2460000</v>
      </c>
    </row>
    <row r="46" spans="1:8" x14ac:dyDescent="0.35">
      <c r="A46" s="5" t="s">
        <v>105</v>
      </c>
      <c r="B46" s="108" t="s">
        <v>258</v>
      </c>
      <c r="C46" s="26"/>
      <c r="D46" s="26"/>
      <c r="E46" s="5"/>
      <c r="F46" s="26"/>
    </row>
    <row r="47" spans="1:8" x14ac:dyDescent="0.35">
      <c r="A47" s="5" t="s">
        <v>106</v>
      </c>
      <c r="B47" s="83"/>
      <c r="C47" s="26"/>
      <c r="D47" s="26"/>
      <c r="E47" s="5"/>
      <c r="F47" s="26"/>
    </row>
    <row r="48" spans="1:8" ht="21.75" thickBot="1" x14ac:dyDescent="0.4">
      <c r="A48" s="73"/>
      <c r="B48" s="109"/>
      <c r="C48" s="110"/>
      <c r="D48" s="110"/>
      <c r="E48" s="111"/>
      <c r="F48" s="110"/>
    </row>
    <row r="49" spans="1:6" ht="21.75" thickBot="1" x14ac:dyDescent="0.4">
      <c r="A49" s="115">
        <v>1</v>
      </c>
      <c r="B49" s="115">
        <v>1</v>
      </c>
      <c r="C49" s="116">
        <v>40</v>
      </c>
      <c r="D49" s="117">
        <f>D45</f>
        <v>75654000</v>
      </c>
      <c r="E49" s="116">
        <v>3</v>
      </c>
      <c r="F49" s="114">
        <v>2460000</v>
      </c>
    </row>
    <row r="50" spans="1:6" x14ac:dyDescent="0.35">
      <c r="A50" s="16"/>
      <c r="B50" s="112"/>
      <c r="C50" s="16"/>
      <c r="D50" s="16"/>
      <c r="E50" s="9"/>
      <c r="F50" s="16"/>
    </row>
    <row r="51" spans="1:6" x14ac:dyDescent="0.35">
      <c r="A51" s="25"/>
      <c r="B51" s="1" t="s">
        <v>82</v>
      </c>
      <c r="C51" s="1"/>
      <c r="D51" s="1"/>
      <c r="E51" s="1"/>
      <c r="F51" s="1"/>
    </row>
    <row r="52" spans="1:6" x14ac:dyDescent="0.35">
      <c r="A52" s="15" t="s">
        <v>107</v>
      </c>
      <c r="B52" s="72"/>
      <c r="C52" s="25"/>
      <c r="D52" s="25"/>
      <c r="E52" s="7"/>
      <c r="F52" s="25"/>
    </row>
    <row r="53" spans="1:6" x14ac:dyDescent="0.35">
      <c r="A53" s="15" t="s">
        <v>108</v>
      </c>
      <c r="B53" s="72"/>
      <c r="C53" s="25"/>
      <c r="D53" s="25"/>
      <c r="E53" s="7"/>
      <c r="F53" s="25"/>
    </row>
    <row r="54" spans="1:6" x14ac:dyDescent="0.35">
      <c r="A54" s="236" t="s">
        <v>271</v>
      </c>
      <c r="B54" s="236"/>
      <c r="C54" s="236"/>
      <c r="D54" s="236"/>
      <c r="E54" s="236"/>
      <c r="F54" s="236"/>
    </row>
    <row r="55" spans="1:6" x14ac:dyDescent="0.35">
      <c r="A55" s="15" t="s">
        <v>109</v>
      </c>
      <c r="B55" s="72"/>
      <c r="C55" s="25"/>
      <c r="D55" s="25"/>
      <c r="E55" s="7"/>
      <c r="F55" s="25"/>
    </row>
    <row r="56" spans="1:6" x14ac:dyDescent="0.35">
      <c r="A56" s="15" t="s">
        <v>272</v>
      </c>
      <c r="B56" s="72"/>
      <c r="C56" s="25"/>
      <c r="D56" s="25"/>
      <c r="E56" s="7"/>
      <c r="F56" s="25"/>
    </row>
    <row r="57" spans="1:6" x14ac:dyDescent="0.35">
      <c r="A57" s="15" t="s">
        <v>273</v>
      </c>
      <c r="B57" s="72"/>
      <c r="C57" s="25"/>
      <c r="D57" s="25"/>
      <c r="E57" s="7"/>
      <c r="F57" s="25"/>
    </row>
    <row r="58" spans="1:6" x14ac:dyDescent="0.35">
      <c r="A58" s="25"/>
      <c r="B58" s="72"/>
      <c r="C58" s="25"/>
      <c r="D58" s="25"/>
      <c r="E58" s="7"/>
      <c r="F58" s="25"/>
    </row>
    <row r="59" spans="1:6" x14ac:dyDescent="0.35">
      <c r="A59" s="25"/>
      <c r="B59" s="72"/>
      <c r="C59" s="25"/>
      <c r="D59" s="25"/>
      <c r="E59" s="7"/>
      <c r="F59" s="25"/>
    </row>
    <row r="60" spans="1:6" x14ac:dyDescent="0.35">
      <c r="A60" s="25"/>
      <c r="B60" s="72"/>
      <c r="C60" s="25"/>
      <c r="D60" s="25"/>
      <c r="E60" s="7"/>
      <c r="F60" s="25"/>
    </row>
    <row r="61" spans="1:6" x14ac:dyDescent="0.35">
      <c r="A61" s="25"/>
      <c r="B61" s="72"/>
      <c r="C61" s="25"/>
      <c r="D61" s="25"/>
      <c r="E61" s="7"/>
      <c r="F61" s="25"/>
    </row>
    <row r="62" spans="1:6" x14ac:dyDescent="0.35">
      <c r="A62" s="25"/>
      <c r="B62" s="72"/>
      <c r="C62" s="25"/>
      <c r="D62" s="25"/>
      <c r="E62" s="7"/>
      <c r="F62" s="25"/>
    </row>
    <row r="63" spans="1:6" x14ac:dyDescent="0.35">
      <c r="A63" s="25"/>
      <c r="B63" s="72"/>
      <c r="C63" s="25"/>
      <c r="D63" s="25"/>
      <c r="E63" s="7"/>
      <c r="F63" s="25"/>
    </row>
    <row r="64" spans="1:6" x14ac:dyDescent="0.35">
      <c r="A64" s="25"/>
      <c r="B64" s="72"/>
      <c r="C64" s="25"/>
      <c r="D64" s="25"/>
      <c r="E64" s="7"/>
      <c r="F64" s="25"/>
    </row>
    <row r="65" spans="1:6" x14ac:dyDescent="0.35">
      <c r="A65" s="25"/>
      <c r="B65" s="72"/>
      <c r="C65" s="25"/>
      <c r="D65" s="25"/>
      <c r="E65" s="7"/>
      <c r="F65" s="25"/>
    </row>
    <row r="66" spans="1:6" x14ac:dyDescent="0.35">
      <c r="A66" s="25"/>
      <c r="B66" s="72"/>
      <c r="C66" s="25"/>
      <c r="D66" s="25"/>
      <c r="E66" s="7"/>
      <c r="F66" s="25"/>
    </row>
    <row r="67" spans="1:6" x14ac:dyDescent="0.35">
      <c r="A67" s="25"/>
      <c r="B67" s="72"/>
      <c r="C67" s="25"/>
      <c r="D67" s="25"/>
      <c r="E67" s="7"/>
      <c r="F67" s="25"/>
    </row>
    <row r="68" spans="1:6" x14ac:dyDescent="0.35">
      <c r="A68" s="25"/>
      <c r="B68" s="7"/>
      <c r="C68" s="7"/>
      <c r="D68" s="7"/>
      <c r="E68" s="25"/>
      <c r="F68" s="113"/>
    </row>
    <row r="69" spans="1:6" x14ac:dyDescent="0.35">
      <c r="A69" s="15"/>
      <c r="B69" s="72"/>
      <c r="C69" s="25"/>
      <c r="D69" s="25"/>
      <c r="E69" s="7"/>
      <c r="F69" s="25"/>
    </row>
    <row r="70" spans="1:6" x14ac:dyDescent="0.35">
      <c r="A70" s="25"/>
      <c r="B70" s="72"/>
      <c r="C70" s="25"/>
      <c r="D70" s="25"/>
      <c r="E70" s="7"/>
      <c r="F70" s="25"/>
    </row>
    <row r="71" spans="1:6" x14ac:dyDescent="0.35">
      <c r="A71" s="25"/>
      <c r="B71" s="72"/>
      <c r="C71" s="25"/>
      <c r="D71" s="25"/>
      <c r="E71" s="7"/>
      <c r="F71" s="25"/>
    </row>
    <row r="72" spans="1:6" x14ac:dyDescent="0.35">
      <c r="A72" s="7"/>
      <c r="B72" s="19"/>
      <c r="C72" s="25"/>
      <c r="D72" s="25"/>
      <c r="E72" s="25"/>
      <c r="F72" s="209">
        <v>15</v>
      </c>
    </row>
    <row r="73" spans="1:6" x14ac:dyDescent="0.35">
      <c r="A73" s="7"/>
      <c r="B73" s="19"/>
      <c r="C73" s="25" t="s">
        <v>19</v>
      </c>
      <c r="D73" s="7"/>
      <c r="E73" s="25"/>
      <c r="F73" s="7"/>
    </row>
    <row r="74" spans="1:6" x14ac:dyDescent="0.35">
      <c r="A74" s="7"/>
      <c r="B74" s="1" t="s">
        <v>29</v>
      </c>
      <c r="C74" s="1"/>
      <c r="D74" s="1"/>
      <c r="E74" s="1"/>
      <c r="F74" s="7"/>
    </row>
    <row r="75" spans="1:6" x14ac:dyDescent="0.35">
      <c r="A75" s="1" t="s">
        <v>274</v>
      </c>
      <c r="B75" s="1"/>
      <c r="C75" s="1"/>
      <c r="D75" s="1"/>
      <c r="E75" s="1"/>
      <c r="F75" s="1"/>
    </row>
    <row r="76" spans="1:6" x14ac:dyDescent="0.35">
      <c r="A76" s="1" t="s">
        <v>275</v>
      </c>
      <c r="B76" s="1"/>
      <c r="C76" s="1"/>
      <c r="D76" s="1"/>
      <c r="E76" s="1"/>
      <c r="F76" s="1"/>
    </row>
    <row r="77" spans="1:6" ht="21.75" thickBot="1" x14ac:dyDescent="0.4">
      <c r="A77" s="1"/>
      <c r="B77" s="1"/>
      <c r="C77" s="1"/>
      <c r="D77" s="1"/>
    </row>
    <row r="78" spans="1:6" x14ac:dyDescent="0.35">
      <c r="A78" s="74"/>
      <c r="B78" s="237" t="s">
        <v>3</v>
      </c>
      <c r="C78" s="71" t="s">
        <v>86</v>
      </c>
      <c r="D78" s="71" t="s">
        <v>9</v>
      </c>
      <c r="E78" s="71"/>
      <c r="F78" s="71" t="s">
        <v>9</v>
      </c>
    </row>
    <row r="79" spans="1:6" x14ac:dyDescent="0.35">
      <c r="A79" s="82" t="s">
        <v>83</v>
      </c>
      <c r="B79" s="238"/>
      <c r="C79" s="26" t="s">
        <v>87</v>
      </c>
      <c r="D79" s="26" t="s">
        <v>10</v>
      </c>
      <c r="E79" s="26" t="s">
        <v>17</v>
      </c>
      <c r="F79" s="26" t="s">
        <v>10</v>
      </c>
    </row>
    <row r="80" spans="1:6" x14ac:dyDescent="0.35">
      <c r="A80" s="82" t="s">
        <v>84</v>
      </c>
      <c r="B80" s="238"/>
      <c r="C80" s="26" t="s">
        <v>79</v>
      </c>
      <c r="D80" s="26" t="s">
        <v>90</v>
      </c>
      <c r="E80" s="26" t="s">
        <v>91</v>
      </c>
      <c r="F80" s="26" t="s">
        <v>92</v>
      </c>
    </row>
    <row r="81" spans="1:6" x14ac:dyDescent="0.35">
      <c r="A81" s="82" t="s">
        <v>85</v>
      </c>
      <c r="B81" s="238"/>
      <c r="C81" s="26" t="s">
        <v>88</v>
      </c>
      <c r="D81" s="26" t="s">
        <v>18</v>
      </c>
      <c r="E81" s="5"/>
      <c r="F81" s="26" t="s">
        <v>18</v>
      </c>
    </row>
    <row r="82" spans="1:6" ht="21.75" thickBot="1" x14ac:dyDescent="0.4">
      <c r="A82" s="73"/>
      <c r="B82" s="239"/>
      <c r="C82" s="110" t="s">
        <v>89</v>
      </c>
      <c r="D82" s="110"/>
      <c r="E82" s="111"/>
      <c r="F82" s="110"/>
    </row>
    <row r="83" spans="1:6" x14ac:dyDescent="0.35">
      <c r="A83" s="5" t="s">
        <v>113</v>
      </c>
      <c r="B83" s="4" t="s">
        <v>64</v>
      </c>
      <c r="C83" s="26">
        <v>10</v>
      </c>
      <c r="D83" s="20">
        <v>570000</v>
      </c>
      <c r="E83" s="26">
        <v>1</v>
      </c>
      <c r="F83" s="20">
        <v>100000</v>
      </c>
    </row>
    <row r="84" spans="1:6" x14ac:dyDescent="0.35">
      <c r="A84" s="5" t="s">
        <v>59</v>
      </c>
      <c r="B84" s="28"/>
      <c r="C84" s="26"/>
      <c r="D84" s="26"/>
      <c r="E84" s="5"/>
      <c r="F84" s="26"/>
    </row>
    <row r="85" spans="1:6" x14ac:dyDescent="0.35">
      <c r="A85" s="5" t="s">
        <v>60</v>
      </c>
      <c r="B85" s="28"/>
      <c r="C85" s="26"/>
      <c r="D85" s="26"/>
      <c r="E85" s="5"/>
      <c r="F85" s="26"/>
    </row>
    <row r="86" spans="1:6" x14ac:dyDescent="0.35">
      <c r="A86" s="5" t="s">
        <v>61</v>
      </c>
      <c r="B86" s="28"/>
      <c r="C86" s="26"/>
      <c r="D86" s="26"/>
      <c r="E86" s="5"/>
      <c r="F86" s="26"/>
    </row>
    <row r="87" spans="1:6" x14ac:dyDescent="0.35">
      <c r="A87" s="5" t="s">
        <v>114</v>
      </c>
      <c r="B87" s="28"/>
      <c r="C87" s="26"/>
      <c r="D87" s="26"/>
      <c r="E87" s="5"/>
      <c r="F87" s="26"/>
    </row>
    <row r="88" spans="1:6" x14ac:dyDescent="0.35">
      <c r="A88" s="5" t="s">
        <v>110</v>
      </c>
      <c r="B88" s="28"/>
      <c r="C88" s="26"/>
      <c r="D88" s="26"/>
      <c r="E88" s="5"/>
      <c r="F88" s="26"/>
    </row>
    <row r="89" spans="1:6" x14ac:dyDescent="0.35">
      <c r="A89" s="84" t="s">
        <v>111</v>
      </c>
      <c r="B89" s="28"/>
      <c r="C89" s="26"/>
      <c r="D89" s="26"/>
      <c r="E89" s="5"/>
      <c r="F89" s="26"/>
    </row>
    <row r="90" spans="1:6" ht="21.75" thickBot="1" x14ac:dyDescent="0.4">
      <c r="A90" s="73"/>
      <c r="B90" s="109"/>
      <c r="C90" s="110"/>
      <c r="D90" s="110"/>
      <c r="E90" s="111"/>
      <c r="F90" s="110"/>
    </row>
    <row r="91" spans="1:6" ht="21.75" thickBot="1" x14ac:dyDescent="0.4">
      <c r="A91" s="115">
        <v>2</v>
      </c>
      <c r="B91" s="115">
        <v>1</v>
      </c>
      <c r="C91" s="116">
        <v>10</v>
      </c>
      <c r="D91" s="33">
        <f>D83</f>
        <v>570000</v>
      </c>
      <c r="E91" s="116">
        <v>1</v>
      </c>
      <c r="F91" s="33">
        <v>100000</v>
      </c>
    </row>
    <row r="92" spans="1:6" x14ac:dyDescent="0.35">
      <c r="A92" s="16"/>
      <c r="B92" s="112"/>
      <c r="C92" s="16"/>
      <c r="D92" s="16"/>
      <c r="E92" s="9"/>
      <c r="F92" s="16"/>
    </row>
    <row r="93" spans="1:6" x14ac:dyDescent="0.35">
      <c r="A93" s="25"/>
      <c r="B93" s="1" t="s">
        <v>29</v>
      </c>
      <c r="C93" s="1"/>
      <c r="D93" s="1"/>
      <c r="E93" s="1"/>
      <c r="F93" s="7"/>
    </row>
    <row r="94" spans="1:6" x14ac:dyDescent="0.35">
      <c r="A94" s="118" t="s">
        <v>112</v>
      </c>
      <c r="B94" s="72"/>
      <c r="C94" s="25"/>
      <c r="D94" s="25"/>
      <c r="E94" s="7"/>
      <c r="F94" s="25"/>
    </row>
    <row r="95" spans="1:6" x14ac:dyDescent="0.35">
      <c r="A95" s="118" t="s">
        <v>280</v>
      </c>
      <c r="B95" s="72"/>
      <c r="C95" s="25"/>
      <c r="D95" s="25"/>
      <c r="E95" s="7"/>
      <c r="F95" s="25"/>
    </row>
    <row r="96" spans="1:6" x14ac:dyDescent="0.35">
      <c r="A96" s="236" t="s">
        <v>276</v>
      </c>
      <c r="B96" s="236"/>
      <c r="C96" s="236"/>
      <c r="D96" s="236"/>
      <c r="E96" s="236"/>
      <c r="F96" s="236"/>
    </row>
    <row r="97" spans="1:6" x14ac:dyDescent="0.35">
      <c r="A97" s="118" t="s">
        <v>277</v>
      </c>
      <c r="B97" s="72"/>
      <c r="C97" s="25"/>
      <c r="D97" s="25"/>
      <c r="E97" s="7"/>
      <c r="F97" s="25"/>
    </row>
    <row r="98" spans="1:6" x14ac:dyDescent="0.35">
      <c r="A98" s="118" t="s">
        <v>115</v>
      </c>
      <c r="B98" s="72"/>
      <c r="C98" s="25"/>
      <c r="D98" s="25"/>
      <c r="E98" s="7"/>
      <c r="F98" s="25"/>
    </row>
    <row r="99" spans="1:6" x14ac:dyDescent="0.35">
      <c r="A99" s="118" t="s">
        <v>278</v>
      </c>
      <c r="B99" s="72"/>
      <c r="C99" s="25"/>
      <c r="D99" s="25"/>
      <c r="E99" s="7"/>
      <c r="F99" s="25"/>
    </row>
    <row r="100" spans="1:6" x14ac:dyDescent="0.35">
      <c r="A100" s="118" t="s">
        <v>279</v>
      </c>
      <c r="B100" s="72"/>
      <c r="C100" s="25"/>
      <c r="D100" s="25"/>
      <c r="E100" s="7"/>
      <c r="F100" s="25"/>
    </row>
    <row r="101" spans="1:6" x14ac:dyDescent="0.35">
      <c r="A101" s="25"/>
      <c r="B101" s="72"/>
      <c r="C101" s="25"/>
      <c r="D101" s="25"/>
      <c r="E101" s="7"/>
      <c r="F101" s="25"/>
    </row>
    <row r="102" spans="1:6" x14ac:dyDescent="0.35">
      <c r="A102" s="25"/>
      <c r="B102" s="72"/>
      <c r="C102" s="25"/>
      <c r="D102" s="25"/>
      <c r="E102" s="7"/>
      <c r="F102" s="25"/>
    </row>
    <row r="103" spans="1:6" x14ac:dyDescent="0.35">
      <c r="A103" s="25"/>
      <c r="B103" s="72"/>
      <c r="C103" s="25"/>
      <c r="D103" s="25"/>
      <c r="E103" s="7"/>
      <c r="F103" s="25"/>
    </row>
    <row r="104" spans="1:6" x14ac:dyDescent="0.35">
      <c r="A104" s="25"/>
      <c r="B104" s="72"/>
      <c r="C104" s="25"/>
      <c r="D104" s="25"/>
      <c r="E104" s="7"/>
      <c r="F104" s="25"/>
    </row>
    <row r="105" spans="1:6" x14ac:dyDescent="0.35">
      <c r="A105" s="25"/>
      <c r="B105" s="72"/>
      <c r="C105" s="25"/>
      <c r="D105" s="25"/>
      <c r="E105" s="7"/>
      <c r="F105" s="25"/>
    </row>
    <row r="106" spans="1:6" x14ac:dyDescent="0.35">
      <c r="A106" s="25"/>
      <c r="B106" s="72"/>
      <c r="C106" s="25"/>
      <c r="D106" s="25"/>
      <c r="E106" s="7"/>
      <c r="F106" s="25"/>
    </row>
    <row r="107" spans="1:6" x14ac:dyDescent="0.35">
      <c r="A107" s="25"/>
      <c r="B107" s="72"/>
      <c r="C107" s="25"/>
      <c r="D107" s="25"/>
      <c r="E107" s="7"/>
      <c r="F107" s="25"/>
    </row>
    <row r="108" spans="1:6" x14ac:dyDescent="0.35">
      <c r="A108" s="25"/>
      <c r="B108" s="72"/>
      <c r="C108" s="25"/>
      <c r="D108" s="25"/>
      <c r="E108" s="7"/>
      <c r="F108" s="25"/>
    </row>
    <row r="109" spans="1:6" x14ac:dyDescent="0.35">
      <c r="A109" s="25"/>
      <c r="B109" s="72"/>
      <c r="C109" s="25"/>
      <c r="D109" s="25"/>
      <c r="E109" s="7"/>
      <c r="F109" s="25"/>
    </row>
    <row r="110" spans="1:6" x14ac:dyDescent="0.35">
      <c r="A110" s="7"/>
      <c r="B110" s="19"/>
      <c r="C110" s="25"/>
      <c r="D110" s="25"/>
      <c r="E110" s="25"/>
      <c r="F110" s="209">
        <v>16</v>
      </c>
    </row>
    <row r="111" spans="1:6" x14ac:dyDescent="0.35">
      <c r="A111" s="7"/>
      <c r="B111" s="19"/>
      <c r="C111" s="25"/>
      <c r="D111" s="7"/>
      <c r="E111" s="25"/>
      <c r="F111" s="7"/>
    </row>
    <row r="112" spans="1:6" x14ac:dyDescent="0.35">
      <c r="A112" s="1"/>
      <c r="B112" s="1" t="s">
        <v>78</v>
      </c>
      <c r="C112" s="1"/>
      <c r="D112" s="1"/>
    </row>
    <row r="113" spans="1:6" x14ac:dyDescent="0.35">
      <c r="A113" s="1" t="s">
        <v>116</v>
      </c>
      <c r="B113" s="1"/>
      <c r="C113" s="1"/>
      <c r="D113" s="1"/>
      <c r="E113" s="1"/>
      <c r="F113" s="1"/>
    </row>
    <row r="114" spans="1:6" x14ac:dyDescent="0.35">
      <c r="A114" s="1" t="s">
        <v>330</v>
      </c>
      <c r="B114" s="1"/>
      <c r="C114" s="1"/>
      <c r="D114" s="1"/>
      <c r="E114" s="1"/>
      <c r="F114" s="1"/>
    </row>
    <row r="115" spans="1:6" ht="21.75" thickBot="1" x14ac:dyDescent="0.4">
      <c r="A115" s="1"/>
      <c r="B115" s="1"/>
      <c r="C115" s="1"/>
      <c r="D115" s="1"/>
      <c r="E115" s="1"/>
      <c r="F115" s="1"/>
    </row>
    <row r="116" spans="1:6" x14ac:dyDescent="0.35">
      <c r="A116" s="74"/>
      <c r="B116" s="237" t="s">
        <v>3</v>
      </c>
      <c r="C116" s="71" t="s">
        <v>86</v>
      </c>
      <c r="D116" s="71" t="s">
        <v>9</v>
      </c>
      <c r="E116" s="71"/>
      <c r="F116" s="71" t="s">
        <v>9</v>
      </c>
    </row>
    <row r="117" spans="1:6" x14ac:dyDescent="0.35">
      <c r="A117" s="82" t="s">
        <v>83</v>
      </c>
      <c r="B117" s="238"/>
      <c r="C117" s="26" t="s">
        <v>87</v>
      </c>
      <c r="D117" s="26" t="s">
        <v>10</v>
      </c>
      <c r="E117" s="26" t="s">
        <v>17</v>
      </c>
      <c r="F117" s="26" t="s">
        <v>10</v>
      </c>
    </row>
    <row r="118" spans="1:6" x14ac:dyDescent="0.35">
      <c r="A118" s="82" t="s">
        <v>84</v>
      </c>
      <c r="B118" s="238"/>
      <c r="C118" s="26" t="s">
        <v>79</v>
      </c>
      <c r="D118" s="26" t="s">
        <v>90</v>
      </c>
      <c r="E118" s="26" t="s">
        <v>91</v>
      </c>
      <c r="F118" s="26" t="s">
        <v>92</v>
      </c>
    </row>
    <row r="119" spans="1:6" x14ac:dyDescent="0.35">
      <c r="A119" s="82" t="s">
        <v>85</v>
      </c>
      <c r="B119" s="238"/>
      <c r="C119" s="26" t="s">
        <v>88</v>
      </c>
      <c r="D119" s="26" t="s">
        <v>18</v>
      </c>
      <c r="E119" s="5"/>
      <c r="F119" s="26" t="s">
        <v>18</v>
      </c>
    </row>
    <row r="120" spans="1:6" ht="21.75" thickBot="1" x14ac:dyDescent="0.4">
      <c r="A120" s="73"/>
      <c r="B120" s="239"/>
      <c r="C120" s="110" t="s">
        <v>89</v>
      </c>
      <c r="D120" s="110"/>
      <c r="E120" s="111"/>
      <c r="F120" s="110"/>
    </row>
    <row r="121" spans="1:6" x14ac:dyDescent="0.35">
      <c r="A121" s="5" t="s">
        <v>120</v>
      </c>
      <c r="B121" s="4" t="s">
        <v>34</v>
      </c>
      <c r="C121" s="26">
        <v>43</v>
      </c>
      <c r="D121" s="20">
        <v>870780</v>
      </c>
      <c r="E121" s="26">
        <v>37</v>
      </c>
      <c r="F121" s="20">
        <v>300000</v>
      </c>
    </row>
    <row r="122" spans="1:6" x14ac:dyDescent="0.35">
      <c r="A122" s="5" t="s">
        <v>117</v>
      </c>
      <c r="B122" s="28"/>
      <c r="C122" s="26"/>
      <c r="D122" s="26"/>
      <c r="E122" s="5"/>
      <c r="F122" s="26"/>
    </row>
    <row r="123" spans="1:6" x14ac:dyDescent="0.35">
      <c r="A123" s="45" t="s">
        <v>121</v>
      </c>
      <c r="B123" s="28"/>
      <c r="C123" s="26"/>
      <c r="D123" s="26"/>
      <c r="E123" s="5"/>
      <c r="F123" s="26"/>
    </row>
    <row r="124" spans="1:6" x14ac:dyDescent="0.35">
      <c r="A124" s="5" t="s">
        <v>118</v>
      </c>
      <c r="B124" s="28"/>
      <c r="C124" s="26"/>
      <c r="D124" s="26"/>
      <c r="E124" s="5"/>
      <c r="F124" s="26"/>
    </row>
    <row r="125" spans="1:6" x14ac:dyDescent="0.35">
      <c r="A125" s="84" t="s">
        <v>119</v>
      </c>
      <c r="B125" s="28"/>
      <c r="C125" s="26"/>
      <c r="D125" s="26"/>
      <c r="E125" s="5"/>
      <c r="F125" s="26"/>
    </row>
    <row r="126" spans="1:6" ht="21.75" thickBot="1" x14ac:dyDescent="0.4">
      <c r="A126" s="73"/>
      <c r="B126" s="106"/>
      <c r="C126" s="110"/>
      <c r="D126" s="110"/>
      <c r="E126" s="111"/>
      <c r="F126" s="110"/>
    </row>
    <row r="127" spans="1:6" ht="21.75" thickBot="1" x14ac:dyDescent="0.4">
      <c r="A127" s="115">
        <v>2</v>
      </c>
      <c r="B127" s="115">
        <v>1</v>
      </c>
      <c r="C127" s="116">
        <v>43</v>
      </c>
      <c r="D127" s="122">
        <f>D121</f>
        <v>870780</v>
      </c>
      <c r="E127" s="116">
        <v>37</v>
      </c>
      <c r="F127" s="122">
        <f>F121</f>
        <v>300000</v>
      </c>
    </row>
    <row r="128" spans="1:6" x14ac:dyDescent="0.35">
      <c r="A128" s="16"/>
      <c r="B128" s="112"/>
      <c r="C128" s="16"/>
      <c r="D128" s="16"/>
      <c r="E128" s="9"/>
      <c r="F128" s="16"/>
    </row>
    <row r="129" spans="1:6" x14ac:dyDescent="0.35">
      <c r="A129" s="25"/>
      <c r="B129" s="1" t="s">
        <v>78</v>
      </c>
      <c r="C129" s="1"/>
      <c r="D129" s="1"/>
      <c r="F129" s="25"/>
    </row>
    <row r="130" spans="1:6" x14ac:dyDescent="0.35">
      <c r="A130" s="118" t="s">
        <v>112</v>
      </c>
      <c r="B130" s="72"/>
      <c r="C130" s="25"/>
      <c r="D130" s="25"/>
      <c r="E130" s="7"/>
      <c r="F130" s="25"/>
    </row>
    <row r="131" spans="1:6" x14ac:dyDescent="0.35">
      <c r="A131" s="118" t="s">
        <v>122</v>
      </c>
      <c r="B131" s="72"/>
      <c r="C131" s="25"/>
      <c r="D131" s="25"/>
      <c r="E131" s="7"/>
      <c r="F131" s="25"/>
    </row>
    <row r="132" spans="1:6" x14ac:dyDescent="0.35">
      <c r="A132" s="236" t="s">
        <v>200</v>
      </c>
      <c r="B132" s="236"/>
      <c r="C132" s="236"/>
      <c r="D132" s="236"/>
      <c r="E132" s="236"/>
      <c r="F132" s="236"/>
    </row>
    <row r="133" spans="1:6" x14ac:dyDescent="0.35">
      <c r="A133" s="118" t="s">
        <v>198</v>
      </c>
      <c r="B133" s="72"/>
      <c r="C133" s="25"/>
      <c r="D133" s="25"/>
      <c r="E133" s="7"/>
      <c r="F133" s="25"/>
    </row>
    <row r="134" spans="1:6" x14ac:dyDescent="0.35">
      <c r="A134" s="118" t="s">
        <v>201</v>
      </c>
      <c r="B134" s="72"/>
      <c r="C134" s="25"/>
      <c r="D134" s="25"/>
      <c r="E134" s="7"/>
      <c r="F134" s="25"/>
    </row>
    <row r="135" spans="1:6" x14ac:dyDescent="0.35">
      <c r="A135" s="118" t="s">
        <v>199</v>
      </c>
      <c r="B135" s="72"/>
      <c r="C135" s="25"/>
      <c r="D135" s="25"/>
      <c r="E135" s="7"/>
      <c r="F135" s="25"/>
    </row>
    <row r="136" spans="1:6" x14ac:dyDescent="0.35">
      <c r="A136" s="118" t="s">
        <v>171</v>
      </c>
      <c r="B136" s="72"/>
      <c r="C136" s="25"/>
      <c r="D136" s="25"/>
      <c r="E136" s="7"/>
      <c r="F136" s="25"/>
    </row>
    <row r="137" spans="1:6" x14ac:dyDescent="0.35">
      <c r="A137" s="25"/>
      <c r="B137" s="72"/>
      <c r="C137" s="25"/>
      <c r="D137" s="25"/>
      <c r="E137" s="7"/>
      <c r="F137" s="25"/>
    </row>
    <row r="138" spans="1:6" x14ac:dyDescent="0.35">
      <c r="A138" s="25"/>
      <c r="B138" s="72"/>
      <c r="C138" s="25"/>
      <c r="D138" s="25"/>
      <c r="E138" s="7"/>
      <c r="F138" s="25"/>
    </row>
    <row r="139" spans="1:6" x14ac:dyDescent="0.35">
      <c r="A139" s="25"/>
      <c r="B139" s="72"/>
      <c r="C139" s="25"/>
      <c r="D139" s="25"/>
      <c r="E139" s="7"/>
      <c r="F139" s="25"/>
    </row>
    <row r="140" spans="1:6" x14ac:dyDescent="0.35">
      <c r="A140" s="25"/>
      <c r="B140" s="72"/>
      <c r="C140" s="25"/>
      <c r="D140" s="25"/>
      <c r="E140" s="7"/>
      <c r="F140" s="25"/>
    </row>
    <row r="141" spans="1:6" x14ac:dyDescent="0.35">
      <c r="A141" s="25"/>
      <c r="B141" s="72"/>
      <c r="C141" s="25"/>
      <c r="D141" s="25"/>
      <c r="E141" s="7"/>
      <c r="F141" s="25"/>
    </row>
    <row r="142" spans="1:6" x14ac:dyDescent="0.35">
      <c r="A142" s="25"/>
      <c r="B142" s="72"/>
      <c r="C142" s="25"/>
      <c r="D142" s="25"/>
      <c r="E142" s="7"/>
      <c r="F142" s="25"/>
    </row>
    <row r="143" spans="1:6" x14ac:dyDescent="0.35">
      <c r="A143" s="25"/>
      <c r="B143" s="72"/>
      <c r="C143" s="25"/>
      <c r="D143" s="25"/>
      <c r="E143" s="7"/>
      <c r="F143" s="25"/>
    </row>
    <row r="144" spans="1:6" x14ac:dyDescent="0.35">
      <c r="A144" s="25"/>
      <c r="B144" s="72"/>
      <c r="C144" s="25"/>
      <c r="D144" s="25"/>
      <c r="E144" s="7"/>
      <c r="F144" s="25"/>
    </row>
    <row r="145" spans="1:8" x14ac:dyDescent="0.35">
      <c r="A145" s="25"/>
      <c r="B145" s="72"/>
      <c r="C145" s="25"/>
      <c r="D145" s="25"/>
      <c r="E145" s="7"/>
      <c r="F145" s="25"/>
    </row>
    <row r="146" spans="1:8" x14ac:dyDescent="0.35">
      <c r="A146" s="25"/>
      <c r="B146" s="72"/>
      <c r="C146" s="25"/>
      <c r="D146" s="25"/>
      <c r="E146" s="7"/>
      <c r="F146" s="25"/>
    </row>
    <row r="147" spans="1:8" x14ac:dyDescent="0.35">
      <c r="A147" s="7"/>
      <c r="B147" s="19"/>
      <c r="C147" s="25"/>
      <c r="D147" s="25"/>
      <c r="E147" s="25"/>
      <c r="F147" s="25"/>
    </row>
    <row r="148" spans="1:8" x14ac:dyDescent="0.35">
      <c r="A148" s="7"/>
      <c r="B148" s="19"/>
      <c r="C148" s="25"/>
      <c r="D148" s="7"/>
      <c r="E148" s="25"/>
      <c r="F148" s="7">
        <v>17</v>
      </c>
    </row>
    <row r="150" spans="1:8" x14ac:dyDescent="0.35">
      <c r="B150" s="1" t="s">
        <v>30</v>
      </c>
      <c r="C150" s="1"/>
      <c r="D150" s="1"/>
    </row>
    <row r="151" spans="1:8" x14ac:dyDescent="0.35">
      <c r="A151" s="1" t="s">
        <v>334</v>
      </c>
      <c r="B151" s="1"/>
      <c r="C151" s="1"/>
      <c r="D151" s="1"/>
      <c r="E151" s="1"/>
      <c r="F151" s="1"/>
    </row>
    <row r="152" spans="1:8" x14ac:dyDescent="0.35">
      <c r="A152" s="1" t="s">
        <v>335</v>
      </c>
      <c r="B152" s="1"/>
      <c r="C152" s="1"/>
      <c r="D152" s="1"/>
      <c r="E152" s="1"/>
      <c r="F152" s="1"/>
    </row>
    <row r="153" spans="1:8" ht="21.75" thickBot="1" x14ac:dyDescent="0.4">
      <c r="A153" s="1"/>
      <c r="B153" s="1"/>
      <c r="C153" s="1"/>
      <c r="D153" s="1" t="s">
        <v>19</v>
      </c>
    </row>
    <row r="154" spans="1:8" x14ac:dyDescent="0.35">
      <c r="A154" s="74"/>
      <c r="B154" s="237" t="s">
        <v>3</v>
      </c>
      <c r="C154" s="71" t="s">
        <v>86</v>
      </c>
      <c r="D154" s="71" t="s">
        <v>9</v>
      </c>
      <c r="E154" s="71"/>
      <c r="F154" s="71" t="s">
        <v>9</v>
      </c>
    </row>
    <row r="155" spans="1:8" x14ac:dyDescent="0.35">
      <c r="A155" s="82" t="s">
        <v>83</v>
      </c>
      <c r="B155" s="238"/>
      <c r="C155" s="26" t="s">
        <v>87</v>
      </c>
      <c r="D155" s="26" t="s">
        <v>10</v>
      </c>
      <c r="E155" s="26" t="s">
        <v>17</v>
      </c>
      <c r="F155" s="26" t="s">
        <v>10</v>
      </c>
    </row>
    <row r="156" spans="1:8" x14ac:dyDescent="0.35">
      <c r="A156" s="82" t="s">
        <v>84</v>
      </c>
      <c r="B156" s="238"/>
      <c r="C156" s="26" t="s">
        <v>79</v>
      </c>
      <c r="D156" s="26" t="s">
        <v>90</v>
      </c>
      <c r="E156" s="26" t="s">
        <v>91</v>
      </c>
      <c r="F156" s="26" t="s">
        <v>92</v>
      </c>
    </row>
    <row r="157" spans="1:8" x14ac:dyDescent="0.35">
      <c r="A157" s="82" t="s">
        <v>85</v>
      </c>
      <c r="B157" s="238"/>
      <c r="C157" s="26" t="s">
        <v>88</v>
      </c>
      <c r="D157" s="26" t="s">
        <v>18</v>
      </c>
      <c r="E157" s="5"/>
      <c r="F157" s="26" t="s">
        <v>18</v>
      </c>
      <c r="G157" s="169"/>
      <c r="H157" s="212" t="s">
        <v>19</v>
      </c>
    </row>
    <row r="158" spans="1:8" ht="21.75" thickBot="1" x14ac:dyDescent="0.4">
      <c r="A158" s="73"/>
      <c r="B158" s="239"/>
      <c r="C158" s="110" t="s">
        <v>89</v>
      </c>
      <c r="D158" s="110"/>
      <c r="E158" s="111"/>
      <c r="F158" s="110"/>
    </row>
    <row r="159" spans="1:8" x14ac:dyDescent="0.35">
      <c r="A159" s="2" t="s">
        <v>132</v>
      </c>
      <c r="B159" s="4" t="s">
        <v>129</v>
      </c>
      <c r="C159" s="26">
        <v>1</v>
      </c>
      <c r="D159" s="26">
        <v>300000</v>
      </c>
      <c r="E159" s="26">
        <v>1</v>
      </c>
      <c r="F159" s="20">
        <v>250000</v>
      </c>
    </row>
    <row r="160" spans="1:8" x14ac:dyDescent="0.35">
      <c r="A160" s="256" t="s">
        <v>123</v>
      </c>
      <c r="B160" s="108"/>
      <c r="C160" s="26"/>
      <c r="D160" s="26"/>
      <c r="E160" s="5"/>
      <c r="F160" s="26"/>
    </row>
    <row r="161" spans="1:6" x14ac:dyDescent="0.35">
      <c r="A161" s="197" t="s">
        <v>124</v>
      </c>
      <c r="B161" s="28"/>
      <c r="C161" s="26"/>
      <c r="D161" s="26"/>
      <c r="E161" s="5"/>
      <c r="F161" s="26"/>
    </row>
    <row r="162" spans="1:6" x14ac:dyDescent="0.35">
      <c r="A162" s="13"/>
      <c r="B162" s="107"/>
      <c r="C162" s="13"/>
      <c r="D162" s="13"/>
      <c r="E162" s="6"/>
      <c r="F162" s="13"/>
    </row>
    <row r="163" spans="1:6" x14ac:dyDescent="0.35">
      <c r="A163" s="197" t="s">
        <v>133</v>
      </c>
      <c r="B163" s="4" t="s">
        <v>128</v>
      </c>
      <c r="C163" s="26">
        <v>25</v>
      </c>
      <c r="D163" s="20">
        <v>12354000</v>
      </c>
      <c r="E163" s="26">
        <v>12</v>
      </c>
      <c r="F163" s="20">
        <v>5251750</v>
      </c>
    </row>
    <row r="164" spans="1:6" x14ac:dyDescent="0.35">
      <c r="A164" s="197" t="s">
        <v>134</v>
      </c>
      <c r="B164" s="28"/>
      <c r="C164" s="26"/>
      <c r="D164" s="26"/>
      <c r="E164" s="5"/>
      <c r="F164" s="26"/>
    </row>
    <row r="165" spans="1:6" x14ac:dyDescent="0.35">
      <c r="A165" s="197" t="s">
        <v>125</v>
      </c>
      <c r="B165" s="28"/>
      <c r="C165" s="26"/>
      <c r="D165" s="26"/>
      <c r="E165" s="5"/>
      <c r="F165" s="26"/>
    </row>
    <row r="166" spans="1:6" x14ac:dyDescent="0.35">
      <c r="A166" s="197" t="s">
        <v>126</v>
      </c>
      <c r="B166" s="28"/>
      <c r="C166" s="26"/>
      <c r="D166" s="26"/>
      <c r="E166" s="5"/>
      <c r="F166" s="26"/>
    </row>
    <row r="167" spans="1:6" x14ac:dyDescent="0.35">
      <c r="A167" s="257" t="s">
        <v>127</v>
      </c>
      <c r="B167" s="28"/>
      <c r="C167" s="26"/>
      <c r="D167" s="26"/>
      <c r="E167" s="5"/>
      <c r="F167" s="26"/>
    </row>
    <row r="168" spans="1:6" x14ac:dyDescent="0.35">
      <c r="A168" s="75"/>
      <c r="B168" s="107"/>
      <c r="C168" s="13"/>
      <c r="D168" s="13"/>
      <c r="E168" s="6"/>
      <c r="F168" s="13"/>
    </row>
    <row r="169" spans="1:6" x14ac:dyDescent="0.35">
      <c r="A169" s="5" t="s">
        <v>169</v>
      </c>
      <c r="B169" s="123" t="s">
        <v>130</v>
      </c>
      <c r="C169" s="26">
        <v>14</v>
      </c>
      <c r="D169" s="20">
        <v>2393500</v>
      </c>
      <c r="E169" s="26">
        <v>4</v>
      </c>
      <c r="F169" s="20">
        <v>750000</v>
      </c>
    </row>
    <row r="170" spans="1:6" x14ac:dyDescent="0.35">
      <c r="A170" s="5" t="s">
        <v>123</v>
      </c>
      <c r="B170" s="123" t="s">
        <v>99</v>
      </c>
      <c r="C170" s="26"/>
      <c r="D170" s="26"/>
      <c r="E170" s="5"/>
      <c r="F170" s="26"/>
    </row>
    <row r="171" spans="1:6" x14ac:dyDescent="0.35">
      <c r="A171" s="5" t="s">
        <v>124</v>
      </c>
      <c r="B171" s="28"/>
      <c r="C171" s="26"/>
      <c r="D171" s="26"/>
      <c r="E171" s="5"/>
      <c r="F171" s="26"/>
    </row>
    <row r="172" spans="1:6" ht="21.75" thickBot="1" x14ac:dyDescent="0.4">
      <c r="A172" s="75"/>
      <c r="B172" s="107"/>
      <c r="C172" s="13"/>
      <c r="D172" s="13"/>
      <c r="E172" s="6"/>
      <c r="F172" s="13"/>
    </row>
    <row r="173" spans="1:6" ht="21.75" thickBot="1" x14ac:dyDescent="0.4">
      <c r="A173" s="115">
        <v>3</v>
      </c>
      <c r="B173" s="115">
        <v>3</v>
      </c>
      <c r="C173" s="116">
        <f>C169+C163+C159</f>
        <v>40</v>
      </c>
      <c r="D173" s="122">
        <f>D169+D163+D159</f>
        <v>15047500</v>
      </c>
      <c r="E173" s="116">
        <f>E169+E163+E159</f>
        <v>17</v>
      </c>
      <c r="F173" s="122">
        <f>F159+F163+F169</f>
        <v>6251750</v>
      </c>
    </row>
    <row r="174" spans="1:6" x14ac:dyDescent="0.35">
      <c r="A174" s="16"/>
      <c r="B174" s="112"/>
      <c r="C174" s="16"/>
      <c r="D174" s="16"/>
      <c r="E174" s="9"/>
      <c r="F174" s="16"/>
    </row>
    <row r="175" spans="1:6" x14ac:dyDescent="0.35">
      <c r="A175" s="25"/>
      <c r="B175" s="1" t="s">
        <v>30</v>
      </c>
      <c r="C175" s="1"/>
      <c r="D175" s="1"/>
      <c r="F175" s="25"/>
    </row>
    <row r="176" spans="1:6" x14ac:dyDescent="0.35">
      <c r="A176" s="118" t="s">
        <v>172</v>
      </c>
      <c r="B176" s="72"/>
      <c r="C176" s="25"/>
      <c r="D176" s="25"/>
      <c r="E176" s="7"/>
      <c r="F176" s="25"/>
    </row>
    <row r="177" spans="1:9" x14ac:dyDescent="0.35">
      <c r="A177" s="118" t="s">
        <v>173</v>
      </c>
      <c r="B177" s="72"/>
      <c r="C177" s="25"/>
      <c r="D177" s="25"/>
      <c r="E177" s="7"/>
      <c r="F177" s="25"/>
      <c r="H177" t="s">
        <v>19</v>
      </c>
    </row>
    <row r="178" spans="1:9" x14ac:dyDescent="0.35">
      <c r="A178" s="236" t="s">
        <v>174</v>
      </c>
      <c r="B178" s="236"/>
      <c r="C178" s="236"/>
      <c r="D178" s="236"/>
      <c r="E178" s="236"/>
      <c r="F178" s="236"/>
    </row>
    <row r="179" spans="1:9" x14ac:dyDescent="0.35">
      <c r="A179" s="118" t="s">
        <v>281</v>
      </c>
      <c r="B179" s="72"/>
      <c r="C179" s="25"/>
      <c r="D179" s="25"/>
      <c r="E179" s="7"/>
      <c r="F179" s="25"/>
    </row>
    <row r="180" spans="1:9" x14ac:dyDescent="0.35">
      <c r="A180" s="118" t="s">
        <v>170</v>
      </c>
      <c r="B180" s="72"/>
      <c r="C180" s="25"/>
      <c r="D180" s="25"/>
      <c r="E180" s="7"/>
      <c r="F180" s="25"/>
    </row>
    <row r="181" spans="1:9" x14ac:dyDescent="0.35">
      <c r="A181" s="118" t="s">
        <v>282</v>
      </c>
      <c r="B181" s="72"/>
      <c r="C181" s="25"/>
      <c r="D181" s="25"/>
      <c r="E181" s="7"/>
      <c r="F181" s="25"/>
    </row>
    <row r="182" spans="1:9" x14ac:dyDescent="0.35">
      <c r="A182" s="118" t="s">
        <v>283</v>
      </c>
      <c r="B182" s="72"/>
      <c r="C182" s="25"/>
      <c r="D182" s="25"/>
      <c r="E182" s="7"/>
      <c r="F182" s="25"/>
    </row>
    <row r="183" spans="1:9" x14ac:dyDescent="0.35">
      <c r="A183" s="118" t="s">
        <v>171</v>
      </c>
      <c r="B183" s="72"/>
      <c r="C183" s="25"/>
      <c r="D183" s="25"/>
      <c r="E183" s="7"/>
      <c r="F183" s="25"/>
    </row>
    <row r="184" spans="1:9" x14ac:dyDescent="0.35">
      <c r="A184" s="25"/>
      <c r="B184" s="72"/>
      <c r="C184" s="25"/>
      <c r="D184" s="25"/>
      <c r="E184" s="7"/>
      <c r="F184" s="25"/>
    </row>
    <row r="185" spans="1:9" x14ac:dyDescent="0.35">
      <c r="A185" s="25"/>
      <c r="B185" s="72"/>
      <c r="C185" s="25"/>
      <c r="D185" s="25"/>
      <c r="E185" s="7"/>
      <c r="F185" s="25"/>
    </row>
    <row r="186" spans="1:9" x14ac:dyDescent="0.35">
      <c r="A186" s="7"/>
      <c r="B186" s="19"/>
      <c r="C186" s="25"/>
      <c r="D186" s="25"/>
      <c r="E186" s="25"/>
      <c r="F186" s="209">
        <v>18</v>
      </c>
    </row>
    <row r="187" spans="1:9" x14ac:dyDescent="0.35">
      <c r="A187" s="7"/>
      <c r="B187" s="19"/>
      <c r="C187" s="25"/>
      <c r="D187" s="7"/>
      <c r="E187" s="25"/>
      <c r="F187" s="7"/>
    </row>
    <row r="188" spans="1:9" x14ac:dyDescent="0.35">
      <c r="A188" s="7"/>
      <c r="B188" s="194" t="s">
        <v>135</v>
      </c>
      <c r="C188" s="180"/>
      <c r="D188" s="180"/>
      <c r="E188" s="180"/>
      <c r="F188" s="180"/>
      <c r="I188" t="s">
        <v>19</v>
      </c>
    </row>
    <row r="189" spans="1:9" x14ac:dyDescent="0.35">
      <c r="A189" t="s">
        <v>336</v>
      </c>
    </row>
    <row r="190" spans="1:9" x14ac:dyDescent="0.35">
      <c r="A190" s="1" t="s">
        <v>337</v>
      </c>
      <c r="B190" s="1"/>
      <c r="C190" s="1"/>
      <c r="D190" s="1"/>
      <c r="E190" s="1"/>
      <c r="F190" s="1"/>
    </row>
    <row r="191" spans="1:9" x14ac:dyDescent="0.35">
      <c r="A191" s="1" t="s">
        <v>338</v>
      </c>
      <c r="B191" s="1"/>
      <c r="C191" s="1"/>
      <c r="D191" s="1"/>
      <c r="E191" s="1"/>
      <c r="F191" s="1"/>
    </row>
    <row r="192" spans="1:9" ht="21.75" thickBot="1" x14ac:dyDescent="0.4">
      <c r="A192" s="1"/>
      <c r="B192" s="1"/>
      <c r="C192" s="1"/>
      <c r="D192" s="1"/>
    </row>
    <row r="193" spans="1:6" x14ac:dyDescent="0.35">
      <c r="A193" s="74"/>
      <c r="B193" s="237" t="s">
        <v>3</v>
      </c>
      <c r="C193" s="71" t="s">
        <v>86</v>
      </c>
      <c r="D193" s="71" t="s">
        <v>9</v>
      </c>
      <c r="E193" s="71"/>
      <c r="F193" s="71" t="s">
        <v>9</v>
      </c>
    </row>
    <row r="194" spans="1:6" x14ac:dyDescent="0.35">
      <c r="A194" s="82" t="s">
        <v>83</v>
      </c>
      <c r="B194" s="238"/>
      <c r="C194" s="26" t="s">
        <v>87</v>
      </c>
      <c r="D194" s="26" t="s">
        <v>10</v>
      </c>
      <c r="E194" s="26" t="s">
        <v>17</v>
      </c>
      <c r="F194" s="26" t="s">
        <v>10</v>
      </c>
    </row>
    <row r="195" spans="1:6" x14ac:dyDescent="0.35">
      <c r="A195" s="82" t="s">
        <v>84</v>
      </c>
      <c r="B195" s="238"/>
      <c r="C195" s="26" t="s">
        <v>79</v>
      </c>
      <c r="D195" s="26" t="s">
        <v>90</v>
      </c>
      <c r="E195" s="26" t="s">
        <v>91</v>
      </c>
      <c r="F195" s="26" t="s">
        <v>92</v>
      </c>
    </row>
    <row r="196" spans="1:6" x14ac:dyDescent="0.35">
      <c r="A196" s="82" t="s">
        <v>85</v>
      </c>
      <c r="B196" s="238"/>
      <c r="C196" s="26" t="s">
        <v>88</v>
      </c>
      <c r="D196" s="26" t="s">
        <v>18</v>
      </c>
      <c r="E196" s="5"/>
      <c r="F196" s="26" t="s">
        <v>18</v>
      </c>
    </row>
    <row r="197" spans="1:6" ht="21.75" thickBot="1" x14ac:dyDescent="0.4">
      <c r="A197" s="73"/>
      <c r="B197" s="239"/>
      <c r="C197" s="110" t="s">
        <v>89</v>
      </c>
      <c r="D197" s="110"/>
      <c r="E197" s="111"/>
      <c r="F197" s="110"/>
    </row>
    <row r="198" spans="1:6" x14ac:dyDescent="0.35">
      <c r="A198" s="4" t="s">
        <v>142</v>
      </c>
      <c r="B198" s="4" t="s">
        <v>64</v>
      </c>
      <c r="C198" s="26">
        <v>8</v>
      </c>
      <c r="D198" s="20">
        <v>9046000</v>
      </c>
      <c r="E198" s="26">
        <v>1</v>
      </c>
      <c r="F198" s="20">
        <v>10000</v>
      </c>
    </row>
    <row r="199" spans="1:6" x14ac:dyDescent="0.35">
      <c r="A199" s="4" t="s">
        <v>136</v>
      </c>
      <c r="B199" s="28"/>
      <c r="C199" s="26"/>
      <c r="D199" s="26"/>
      <c r="E199" s="26"/>
      <c r="F199" s="26"/>
    </row>
    <row r="200" spans="1:6" x14ac:dyDescent="0.35">
      <c r="A200" s="4" t="s">
        <v>143</v>
      </c>
      <c r="B200" s="28"/>
      <c r="C200" s="26"/>
      <c r="D200" s="26"/>
      <c r="E200" s="26"/>
      <c r="F200" s="26"/>
    </row>
    <row r="201" spans="1:6" x14ac:dyDescent="0.35">
      <c r="A201" s="4" t="s">
        <v>137</v>
      </c>
      <c r="B201" s="28"/>
      <c r="C201" s="26"/>
      <c r="D201" s="26"/>
      <c r="E201" s="26"/>
      <c r="F201" s="26"/>
    </row>
    <row r="202" spans="1:6" x14ac:dyDescent="0.35">
      <c r="A202" s="5" t="s">
        <v>138</v>
      </c>
      <c r="B202" s="28"/>
      <c r="C202" s="26"/>
      <c r="D202" s="26"/>
      <c r="E202" s="26"/>
      <c r="F202" s="26"/>
    </row>
    <row r="203" spans="1:6" x14ac:dyDescent="0.35">
      <c r="A203" s="5" t="s">
        <v>139</v>
      </c>
      <c r="B203" s="119"/>
      <c r="C203" s="26"/>
      <c r="D203" s="26"/>
      <c r="E203" s="26"/>
      <c r="F203" s="26"/>
    </row>
    <row r="204" spans="1:6" x14ac:dyDescent="0.35">
      <c r="A204" s="6"/>
      <c r="B204" s="120"/>
      <c r="C204" s="13" t="s">
        <v>19</v>
      </c>
      <c r="D204" s="13"/>
      <c r="E204" s="13"/>
      <c r="F204" s="13"/>
    </row>
    <row r="205" spans="1:6" x14ac:dyDescent="0.35">
      <c r="A205" s="5" t="s">
        <v>144</v>
      </c>
      <c r="B205" s="4" t="s">
        <v>154</v>
      </c>
      <c r="C205" s="26">
        <v>5</v>
      </c>
      <c r="D205" s="20">
        <v>820000</v>
      </c>
      <c r="E205" s="26">
        <v>1</v>
      </c>
      <c r="F205" s="20">
        <v>10000</v>
      </c>
    </row>
    <row r="206" spans="1:6" x14ac:dyDescent="0.35">
      <c r="A206" s="5" t="s">
        <v>140</v>
      </c>
      <c r="B206" s="5" t="s">
        <v>42</v>
      </c>
      <c r="C206" s="26"/>
      <c r="D206" s="26"/>
      <c r="E206" s="26"/>
      <c r="F206" s="26"/>
    </row>
    <row r="207" spans="1:6" x14ac:dyDescent="0.35">
      <c r="A207" s="5" t="s">
        <v>141</v>
      </c>
      <c r="B207" s="28"/>
      <c r="C207" s="26"/>
      <c r="D207" s="26"/>
      <c r="E207" s="26"/>
      <c r="F207" s="26"/>
    </row>
    <row r="208" spans="1:6" x14ac:dyDescent="0.35">
      <c r="A208" s="6"/>
      <c r="B208" s="120"/>
      <c r="C208" s="13"/>
      <c r="D208" s="13"/>
      <c r="E208" s="13"/>
      <c r="F208" s="13"/>
    </row>
    <row r="209" spans="1:6" x14ac:dyDescent="0.35">
      <c r="A209" s="5" t="s">
        <v>145</v>
      </c>
      <c r="B209" s="5" t="s">
        <v>218</v>
      </c>
      <c r="C209" s="26">
        <v>1</v>
      </c>
      <c r="D209" s="20">
        <v>50000</v>
      </c>
      <c r="E209" s="26">
        <v>1</v>
      </c>
      <c r="F209" s="20">
        <v>50000</v>
      </c>
    </row>
    <row r="210" spans="1:6" x14ac:dyDescent="0.35">
      <c r="A210" s="5" t="s">
        <v>140</v>
      </c>
      <c r="B210" s="28"/>
      <c r="C210" s="26"/>
      <c r="D210" s="26"/>
      <c r="E210" s="26"/>
      <c r="F210" s="26"/>
    </row>
    <row r="211" spans="1:6" x14ac:dyDescent="0.35">
      <c r="A211" s="84" t="s">
        <v>141</v>
      </c>
      <c r="B211" s="28"/>
      <c r="C211" s="26"/>
      <c r="D211" s="26"/>
      <c r="E211" s="26"/>
      <c r="F211" s="26"/>
    </row>
    <row r="212" spans="1:6" ht="21.75" thickBot="1" x14ac:dyDescent="0.4">
      <c r="A212" s="75"/>
      <c r="B212" s="120"/>
      <c r="C212" s="13"/>
      <c r="D212" s="13"/>
      <c r="E212" s="13"/>
      <c r="F212" s="13"/>
    </row>
    <row r="213" spans="1:6" ht="21.75" thickBot="1" x14ac:dyDescent="0.4">
      <c r="A213" s="116">
        <v>3</v>
      </c>
      <c r="B213" s="116">
        <v>3</v>
      </c>
      <c r="C213" s="116">
        <f>C198+C205+C209</f>
        <v>14</v>
      </c>
      <c r="D213" s="122">
        <f>D209+D205+D198</f>
        <v>9916000</v>
      </c>
      <c r="E213" s="116">
        <f>E209+E205+E198</f>
        <v>3</v>
      </c>
      <c r="F213" s="122">
        <f>F209+F205+F198</f>
        <v>70000</v>
      </c>
    </row>
    <row r="215" spans="1:6" x14ac:dyDescent="0.35">
      <c r="A215" s="7"/>
      <c r="B215" s="19" t="s">
        <v>135</v>
      </c>
      <c r="C215" s="7"/>
      <c r="D215" s="7"/>
      <c r="E215" s="7"/>
      <c r="F215" s="7"/>
    </row>
    <row r="216" spans="1:6" x14ac:dyDescent="0.35">
      <c r="A216" t="s">
        <v>336</v>
      </c>
    </row>
    <row r="217" spans="1:6" x14ac:dyDescent="0.35">
      <c r="A217" s="121" t="s">
        <v>131</v>
      </c>
      <c r="B217" s="72"/>
      <c r="C217" s="25"/>
      <c r="D217" s="25"/>
      <c r="E217" s="7"/>
      <c r="F217" s="25"/>
    </row>
    <row r="218" spans="1:6" x14ac:dyDescent="0.35">
      <c r="A218" s="121" t="s">
        <v>147</v>
      </c>
      <c r="B218" s="72"/>
      <c r="C218" s="25"/>
      <c r="D218" s="25"/>
      <c r="E218" s="7"/>
      <c r="F218" s="25"/>
    </row>
    <row r="219" spans="1:6" x14ac:dyDescent="0.35">
      <c r="A219" s="236" t="s">
        <v>146</v>
      </c>
      <c r="B219" s="236"/>
      <c r="C219" s="236"/>
      <c r="D219" s="236"/>
      <c r="E219" s="236"/>
      <c r="F219" s="236"/>
    </row>
    <row r="220" spans="1:6" x14ac:dyDescent="0.35">
      <c r="A220" s="121" t="s">
        <v>284</v>
      </c>
      <c r="B220" s="72"/>
      <c r="C220" s="25"/>
      <c r="D220" s="25"/>
      <c r="E220" s="7"/>
      <c r="F220" s="25"/>
    </row>
    <row r="221" spans="1:6" x14ac:dyDescent="0.35">
      <c r="A221" s="121" t="s">
        <v>148</v>
      </c>
      <c r="B221" s="72"/>
      <c r="C221" s="25"/>
      <c r="D221" s="25"/>
      <c r="E221" s="7"/>
      <c r="F221" s="25"/>
    </row>
    <row r="222" spans="1:6" x14ac:dyDescent="0.35">
      <c r="A222" s="121" t="s">
        <v>285</v>
      </c>
      <c r="B222" s="72"/>
      <c r="C222" s="25"/>
      <c r="D222" s="25"/>
      <c r="E222" s="7"/>
      <c r="F222" s="25"/>
    </row>
    <row r="223" spans="1:6" x14ac:dyDescent="0.35">
      <c r="A223" s="121" t="s">
        <v>286</v>
      </c>
      <c r="B223" s="72"/>
      <c r="C223" s="25"/>
      <c r="D223" s="25"/>
      <c r="E223" s="7"/>
      <c r="F223" s="25"/>
    </row>
    <row r="224" spans="1:6" x14ac:dyDescent="0.35">
      <c r="A224" s="121"/>
      <c r="B224" s="72"/>
      <c r="C224" s="25"/>
      <c r="D224" s="25"/>
      <c r="E224" s="7"/>
      <c r="F224" s="209">
        <v>19</v>
      </c>
    </row>
    <row r="225" spans="1:9" x14ac:dyDescent="0.35">
      <c r="A225" s="25"/>
      <c r="B225" s="72"/>
      <c r="C225" s="25"/>
      <c r="D225" s="25"/>
      <c r="E225" s="7" t="s">
        <v>19</v>
      </c>
      <c r="F225" s="25"/>
    </row>
    <row r="226" spans="1:9" x14ac:dyDescent="0.35">
      <c r="A226" s="25"/>
      <c r="B226" s="1" t="s">
        <v>25</v>
      </c>
      <c r="C226" s="1"/>
      <c r="D226" s="1"/>
      <c r="E226" s="1"/>
      <c r="F226" s="1"/>
    </row>
    <row r="227" spans="1:9" x14ac:dyDescent="0.35">
      <c r="A227" s="1" t="s">
        <v>287</v>
      </c>
      <c r="B227" s="1"/>
      <c r="C227" s="1"/>
      <c r="D227" s="1"/>
      <c r="E227" s="1"/>
      <c r="F227" s="1"/>
    </row>
    <row r="228" spans="1:9" x14ac:dyDescent="0.35">
      <c r="A228" s="1" t="s">
        <v>331</v>
      </c>
      <c r="B228" s="1"/>
      <c r="C228" s="1"/>
      <c r="D228" s="1"/>
      <c r="E228" s="1"/>
      <c r="F228" s="1"/>
    </row>
    <row r="229" spans="1:9" ht="21.75" thickBot="1" x14ac:dyDescent="0.4">
      <c r="A229" s="1"/>
      <c r="B229" s="1"/>
      <c r="C229" s="1"/>
      <c r="D229" s="1"/>
    </row>
    <row r="230" spans="1:9" x14ac:dyDescent="0.35">
      <c r="A230" s="74"/>
      <c r="B230" s="237" t="s">
        <v>3</v>
      </c>
      <c r="C230" s="71" t="s">
        <v>86</v>
      </c>
      <c r="D230" s="71" t="s">
        <v>9</v>
      </c>
      <c r="E230" s="71"/>
      <c r="F230" s="71" t="s">
        <v>9</v>
      </c>
    </row>
    <row r="231" spans="1:9" x14ac:dyDescent="0.35">
      <c r="A231" s="82" t="s">
        <v>83</v>
      </c>
      <c r="B231" s="238"/>
      <c r="C231" s="26" t="s">
        <v>87</v>
      </c>
      <c r="D231" s="26" t="s">
        <v>10</v>
      </c>
      <c r="E231" s="26" t="s">
        <v>17</v>
      </c>
      <c r="F231" s="26" t="s">
        <v>10</v>
      </c>
    </row>
    <row r="232" spans="1:9" x14ac:dyDescent="0.35">
      <c r="A232" s="82" t="s">
        <v>84</v>
      </c>
      <c r="B232" s="238"/>
      <c r="C232" s="26" t="s">
        <v>79</v>
      </c>
      <c r="D232" s="26" t="s">
        <v>90</v>
      </c>
      <c r="E232" s="26" t="s">
        <v>91</v>
      </c>
      <c r="F232" s="26" t="s">
        <v>92</v>
      </c>
    </row>
    <row r="233" spans="1:9" x14ac:dyDescent="0.35">
      <c r="A233" s="82" t="s">
        <v>85</v>
      </c>
      <c r="B233" s="238"/>
      <c r="C233" s="26" t="s">
        <v>88</v>
      </c>
      <c r="D233" s="26" t="s">
        <v>18</v>
      </c>
      <c r="E233" s="5"/>
      <c r="F233" s="26" t="s">
        <v>18</v>
      </c>
    </row>
    <row r="234" spans="1:9" ht="21.75" thickBot="1" x14ac:dyDescent="0.4">
      <c r="A234" s="73"/>
      <c r="B234" s="239"/>
      <c r="C234" s="110" t="s">
        <v>89</v>
      </c>
      <c r="D234" s="110"/>
      <c r="E234" s="111"/>
      <c r="F234" s="110"/>
    </row>
    <row r="235" spans="1:9" x14ac:dyDescent="0.35">
      <c r="A235" s="84" t="s">
        <v>149</v>
      </c>
      <c r="B235" s="5" t="s">
        <v>129</v>
      </c>
      <c r="C235" s="26">
        <v>2</v>
      </c>
      <c r="D235" s="20">
        <v>40000</v>
      </c>
      <c r="E235" s="26">
        <v>1</v>
      </c>
      <c r="F235" s="20">
        <v>5000</v>
      </c>
      <c r="I235" t="s">
        <v>19</v>
      </c>
    </row>
    <row r="236" spans="1:9" x14ac:dyDescent="0.35">
      <c r="A236" s="75"/>
      <c r="B236" s="120"/>
      <c r="C236" s="13"/>
      <c r="D236" s="127"/>
      <c r="E236" s="13"/>
      <c r="F236" s="127"/>
    </row>
    <row r="237" spans="1:9" x14ac:dyDescent="0.35">
      <c r="A237" s="5" t="s">
        <v>150</v>
      </c>
      <c r="B237" s="108" t="s">
        <v>259</v>
      </c>
      <c r="C237" s="26">
        <v>15</v>
      </c>
      <c r="D237" s="20">
        <v>3590000</v>
      </c>
      <c r="E237" s="26">
        <v>6</v>
      </c>
      <c r="F237" s="20">
        <v>140000</v>
      </c>
    </row>
    <row r="238" spans="1:9" x14ac:dyDescent="0.35">
      <c r="A238" s="5" t="s">
        <v>289</v>
      </c>
      <c r="B238" s="123" t="s">
        <v>260</v>
      </c>
      <c r="C238" s="26"/>
      <c r="D238" s="20"/>
      <c r="E238" s="26"/>
      <c r="F238" s="20"/>
    </row>
    <row r="239" spans="1:9" x14ac:dyDescent="0.35">
      <c r="A239" s="70" t="s">
        <v>290</v>
      </c>
      <c r="B239" s="28"/>
      <c r="C239" s="26"/>
      <c r="D239" s="20"/>
      <c r="E239" s="26"/>
      <c r="F239" s="20"/>
    </row>
    <row r="240" spans="1:9" x14ac:dyDescent="0.35">
      <c r="A240" s="84" t="s">
        <v>291</v>
      </c>
      <c r="B240" s="28"/>
      <c r="C240" s="26"/>
      <c r="D240" s="20"/>
      <c r="E240" s="26"/>
      <c r="F240" s="20"/>
    </row>
    <row r="241" spans="1:6" x14ac:dyDescent="0.35">
      <c r="A241" s="75"/>
      <c r="B241" s="120"/>
      <c r="C241" s="13"/>
      <c r="D241" s="127"/>
      <c r="E241" s="13"/>
      <c r="F241" s="127"/>
    </row>
    <row r="242" spans="1:6" x14ac:dyDescent="0.35">
      <c r="A242" s="84" t="s">
        <v>292</v>
      </c>
      <c r="B242" s="4" t="s">
        <v>154</v>
      </c>
      <c r="C242" s="26">
        <v>6</v>
      </c>
      <c r="D242" s="20">
        <v>1070000</v>
      </c>
      <c r="E242" s="26">
        <v>2</v>
      </c>
      <c r="F242" s="20">
        <v>350000</v>
      </c>
    </row>
    <row r="243" spans="1:6" x14ac:dyDescent="0.35">
      <c r="A243" s="82"/>
      <c r="B243" s="5" t="s">
        <v>42</v>
      </c>
      <c r="C243" s="26"/>
      <c r="D243" s="20"/>
      <c r="E243" s="26"/>
      <c r="F243" s="20"/>
    </row>
    <row r="244" spans="1:6" x14ac:dyDescent="0.35">
      <c r="A244" s="75"/>
      <c r="B244" s="6"/>
      <c r="C244" s="13"/>
      <c r="D244" s="127"/>
      <c r="E244" s="13"/>
      <c r="F244" s="127"/>
    </row>
    <row r="245" spans="1:6" x14ac:dyDescent="0.35">
      <c r="A245" s="5" t="s">
        <v>293</v>
      </c>
      <c r="B245" s="4" t="s">
        <v>155</v>
      </c>
      <c r="C245" s="26">
        <v>7</v>
      </c>
      <c r="D245" s="20">
        <v>1858000</v>
      </c>
      <c r="E245" s="26">
        <v>4</v>
      </c>
      <c r="F245" s="20">
        <v>808000</v>
      </c>
    </row>
    <row r="246" spans="1:6" x14ac:dyDescent="0.35">
      <c r="A246" s="5" t="s">
        <v>153</v>
      </c>
      <c r="B246" s="5" t="s">
        <v>47</v>
      </c>
      <c r="C246" s="26"/>
      <c r="D246" s="20"/>
      <c r="E246" s="26"/>
      <c r="F246" s="20"/>
    </row>
    <row r="247" spans="1:6" x14ac:dyDescent="0.35">
      <c r="A247" s="75"/>
      <c r="B247" s="120"/>
      <c r="C247" s="13"/>
      <c r="D247" s="127"/>
      <c r="E247" s="13"/>
      <c r="F247" s="127"/>
    </row>
    <row r="248" spans="1:6" x14ac:dyDescent="0.35">
      <c r="A248" s="210" t="s">
        <v>294</v>
      </c>
      <c r="B248" s="214" t="s">
        <v>218</v>
      </c>
      <c r="C248" s="26">
        <v>1</v>
      </c>
      <c r="D248" s="20">
        <v>100000</v>
      </c>
      <c r="E248" s="26">
        <v>1</v>
      </c>
      <c r="F248" s="20">
        <v>100000</v>
      </c>
    </row>
    <row r="249" spans="1:6" x14ac:dyDescent="0.35">
      <c r="A249" s="210"/>
      <c r="B249" s="213"/>
      <c r="C249" s="26"/>
      <c r="D249" s="20"/>
      <c r="E249" s="26"/>
      <c r="F249" s="20"/>
    </row>
    <row r="250" spans="1:6" ht="21.75" thickBot="1" x14ac:dyDescent="0.4">
      <c r="A250" s="210"/>
      <c r="B250" s="213"/>
      <c r="C250" s="26"/>
      <c r="D250" s="20"/>
      <c r="E250" s="26"/>
      <c r="F250" s="20"/>
    </row>
    <row r="251" spans="1:6" ht="21.75" thickBot="1" x14ac:dyDescent="0.4">
      <c r="A251" s="115">
        <v>3</v>
      </c>
      <c r="B251" s="115">
        <v>5</v>
      </c>
      <c r="C251" s="116">
        <f>C248+C245+C242+C237+C235</f>
        <v>31</v>
      </c>
      <c r="D251" s="33">
        <f>D248+D245+D242+D237+D235</f>
        <v>6658000</v>
      </c>
      <c r="E251" s="116">
        <f>E248+E245+E242+E237+E235</f>
        <v>14</v>
      </c>
      <c r="F251" s="33">
        <f>F248+F245+F242+F238+F237+F235</f>
        <v>1403000</v>
      </c>
    </row>
    <row r="252" spans="1:6" x14ac:dyDescent="0.35">
      <c r="A252" s="16"/>
      <c r="B252" s="112"/>
      <c r="C252" s="16"/>
      <c r="D252" s="16"/>
      <c r="E252" s="9"/>
      <c r="F252" s="16"/>
    </row>
    <row r="253" spans="1:6" x14ac:dyDescent="0.35">
      <c r="A253" s="25"/>
      <c r="B253" s="1" t="s">
        <v>25</v>
      </c>
      <c r="C253" s="1"/>
      <c r="D253" s="1"/>
      <c r="E253" s="1"/>
      <c r="F253" s="1"/>
    </row>
    <row r="254" spans="1:6" x14ac:dyDescent="0.35">
      <c r="A254" s="121" t="s">
        <v>295</v>
      </c>
      <c r="B254" s="72"/>
      <c r="C254" s="25"/>
      <c r="D254" s="25"/>
      <c r="E254" s="7"/>
      <c r="F254" s="25"/>
    </row>
    <row r="255" spans="1:6" x14ac:dyDescent="0.35">
      <c r="A255" s="121" t="s">
        <v>339</v>
      </c>
      <c r="B255" s="72"/>
      <c r="C255" s="25"/>
      <c r="D255" s="25"/>
      <c r="E255" s="7"/>
      <c r="F255" s="25"/>
    </row>
    <row r="256" spans="1:6" x14ac:dyDescent="0.35">
      <c r="A256" s="236" t="s">
        <v>296</v>
      </c>
      <c r="B256" s="236"/>
      <c r="C256" s="236"/>
      <c r="D256" s="236"/>
      <c r="E256" s="236"/>
      <c r="F256" s="236"/>
    </row>
    <row r="257" spans="1:6" x14ac:dyDescent="0.35">
      <c r="A257" s="121" t="s">
        <v>297</v>
      </c>
      <c r="B257" s="72"/>
      <c r="C257" s="25"/>
      <c r="D257" s="25"/>
      <c r="E257" s="7"/>
      <c r="F257" s="25"/>
    </row>
    <row r="258" spans="1:6" x14ac:dyDescent="0.35">
      <c r="A258" s="121" t="s">
        <v>298</v>
      </c>
      <c r="B258" s="72"/>
      <c r="C258" s="25"/>
      <c r="D258" s="25"/>
      <c r="E258" s="7"/>
      <c r="F258" s="25"/>
    </row>
    <row r="259" spans="1:6" x14ac:dyDescent="0.35">
      <c r="A259" s="121" t="s">
        <v>299</v>
      </c>
      <c r="B259" s="72"/>
      <c r="C259" s="25"/>
      <c r="D259" s="25"/>
      <c r="E259" s="7"/>
      <c r="F259" s="25"/>
    </row>
    <row r="260" spans="1:6" x14ac:dyDescent="0.35">
      <c r="A260" s="121" t="s">
        <v>300</v>
      </c>
      <c r="B260" s="72"/>
      <c r="C260" s="25"/>
      <c r="D260" s="25"/>
      <c r="E260" s="7"/>
      <c r="F260" s="25"/>
    </row>
    <row r="261" spans="1:6" x14ac:dyDescent="0.35">
      <c r="A261" s="25"/>
      <c r="B261" s="72"/>
      <c r="C261" s="25"/>
      <c r="D261" s="25"/>
      <c r="E261" s="7"/>
      <c r="F261" s="25"/>
    </row>
    <row r="262" spans="1:6" x14ac:dyDescent="0.35">
      <c r="A262" s="25"/>
      <c r="B262" s="72"/>
      <c r="C262" s="25"/>
      <c r="D262" s="25"/>
      <c r="E262" s="7"/>
      <c r="F262" s="209">
        <v>20</v>
      </c>
    </row>
    <row r="263" spans="1:6" x14ac:dyDescent="0.35">
      <c r="A263" s="25"/>
      <c r="B263" s="72"/>
      <c r="C263" s="25"/>
      <c r="D263" s="25"/>
      <c r="E263" s="7"/>
      <c r="F263" s="25"/>
    </row>
    <row r="264" spans="1:6" x14ac:dyDescent="0.35">
      <c r="A264" s="25"/>
      <c r="B264" s="1" t="s">
        <v>342</v>
      </c>
      <c r="C264" s="1"/>
      <c r="D264" s="1"/>
      <c r="E264" s="1"/>
      <c r="F264" s="25"/>
    </row>
    <row r="265" spans="1:6" x14ac:dyDescent="0.35">
      <c r="A265" s="1" t="s">
        <v>343</v>
      </c>
      <c r="B265" s="1"/>
      <c r="C265" s="1"/>
      <c r="D265" s="1"/>
      <c r="E265" s="1"/>
      <c r="F265" s="1"/>
    </row>
    <row r="266" spans="1:6" x14ac:dyDescent="0.35">
      <c r="A266" s="1" t="s">
        <v>344</v>
      </c>
      <c r="B266" s="1"/>
      <c r="C266" s="1"/>
      <c r="D266" s="1"/>
      <c r="E266" s="1"/>
      <c r="F266" s="1"/>
    </row>
    <row r="267" spans="1:6" ht="21.75" thickBot="1" x14ac:dyDescent="0.4">
      <c r="E267" s="1"/>
    </row>
    <row r="268" spans="1:6" x14ac:dyDescent="0.35">
      <c r="A268" s="74"/>
      <c r="B268" s="237" t="s">
        <v>3</v>
      </c>
      <c r="C268" s="71" t="s">
        <v>86</v>
      </c>
      <c r="D268" s="71" t="s">
        <v>9</v>
      </c>
      <c r="E268" s="71"/>
      <c r="F268" s="71" t="s">
        <v>9</v>
      </c>
    </row>
    <row r="269" spans="1:6" x14ac:dyDescent="0.35">
      <c r="A269" s="82" t="s">
        <v>83</v>
      </c>
      <c r="B269" s="238"/>
      <c r="C269" s="26" t="s">
        <v>87</v>
      </c>
      <c r="D269" s="26" t="s">
        <v>10</v>
      </c>
      <c r="E269" s="26" t="s">
        <v>17</v>
      </c>
      <c r="F269" s="26" t="s">
        <v>10</v>
      </c>
    </row>
    <row r="270" spans="1:6" x14ac:dyDescent="0.35">
      <c r="A270" s="82" t="s">
        <v>84</v>
      </c>
      <c r="B270" s="238"/>
      <c r="C270" s="26" t="s">
        <v>79</v>
      </c>
      <c r="D270" s="26" t="s">
        <v>90</v>
      </c>
      <c r="E270" s="26" t="s">
        <v>91</v>
      </c>
      <c r="F270" s="26" t="s">
        <v>92</v>
      </c>
    </row>
    <row r="271" spans="1:6" x14ac:dyDescent="0.35">
      <c r="A271" s="82" t="s">
        <v>85</v>
      </c>
      <c r="B271" s="238"/>
      <c r="C271" s="26" t="s">
        <v>88</v>
      </c>
      <c r="D271" s="26" t="s">
        <v>18</v>
      </c>
      <c r="E271" s="5"/>
      <c r="F271" s="26" t="s">
        <v>18</v>
      </c>
    </row>
    <row r="272" spans="1:6" ht="21.75" thickBot="1" x14ac:dyDescent="0.4">
      <c r="A272" s="75"/>
      <c r="B272" s="240"/>
      <c r="C272" s="13" t="s">
        <v>89</v>
      </c>
      <c r="D272" s="13"/>
      <c r="E272" s="6"/>
      <c r="F272" s="13"/>
    </row>
    <row r="273" spans="1:6" x14ac:dyDescent="0.35">
      <c r="A273" s="2" t="s">
        <v>157</v>
      </c>
      <c r="B273" s="123" t="s">
        <v>129</v>
      </c>
      <c r="C273" s="26">
        <v>16</v>
      </c>
      <c r="D273" s="20">
        <v>2545000</v>
      </c>
      <c r="E273" s="26">
        <v>8</v>
      </c>
      <c r="F273" s="20">
        <v>496000</v>
      </c>
    </row>
    <row r="274" spans="1:6" x14ac:dyDescent="0.35">
      <c r="A274" s="4" t="s">
        <v>156</v>
      </c>
      <c r="B274" s="28"/>
      <c r="C274" s="26"/>
      <c r="D274" s="20"/>
      <c r="E274" s="26"/>
      <c r="F274" s="20"/>
    </row>
    <row r="275" spans="1:6" x14ac:dyDescent="0.35">
      <c r="A275" s="4" t="s">
        <v>340</v>
      </c>
      <c r="B275" s="28"/>
      <c r="C275" s="26"/>
      <c r="D275" s="20"/>
      <c r="E275" s="26"/>
      <c r="F275" s="20"/>
    </row>
    <row r="276" spans="1:6" x14ac:dyDescent="0.35">
      <c r="A276" s="4" t="s">
        <v>341</v>
      </c>
      <c r="B276" s="28"/>
      <c r="C276" s="26"/>
      <c r="D276" s="20"/>
      <c r="E276" s="26"/>
      <c r="F276" s="20"/>
    </row>
    <row r="277" spans="1:6" x14ac:dyDescent="0.35">
      <c r="A277" s="4" t="s">
        <v>158</v>
      </c>
      <c r="B277" s="28"/>
      <c r="C277" s="26"/>
      <c r="D277" s="20"/>
      <c r="E277" s="26"/>
      <c r="F277" s="20"/>
    </row>
    <row r="278" spans="1:6" x14ac:dyDescent="0.35">
      <c r="A278" s="4" t="s">
        <v>76</v>
      </c>
      <c r="B278" s="28"/>
      <c r="C278" s="26"/>
      <c r="D278" s="20"/>
      <c r="E278" s="26"/>
      <c r="F278" s="20"/>
    </row>
    <row r="279" spans="1:6" x14ac:dyDescent="0.35">
      <c r="A279" s="4" t="s">
        <v>77</v>
      </c>
      <c r="B279" s="124"/>
      <c r="C279" s="26"/>
      <c r="D279" s="20"/>
      <c r="E279" s="26"/>
      <c r="F279" s="20"/>
    </row>
    <row r="280" spans="1:6" x14ac:dyDescent="0.35">
      <c r="A280" s="39"/>
      <c r="B280" s="125"/>
      <c r="C280" s="13"/>
      <c r="D280" s="127"/>
      <c r="E280" s="13"/>
      <c r="F280" s="127"/>
    </row>
    <row r="281" spans="1:6" x14ac:dyDescent="0.35">
      <c r="A281" s="5" t="s">
        <v>231</v>
      </c>
      <c r="B281" s="123" t="s">
        <v>161</v>
      </c>
      <c r="C281" s="26">
        <v>4</v>
      </c>
      <c r="D281" s="20">
        <v>307000</v>
      </c>
      <c r="E281" s="26">
        <v>1</v>
      </c>
      <c r="F281" s="20">
        <v>50000</v>
      </c>
    </row>
    <row r="282" spans="1:6" x14ac:dyDescent="0.35">
      <c r="A282" s="84" t="s">
        <v>54</v>
      </c>
      <c r="B282" s="28"/>
      <c r="C282" s="26"/>
      <c r="D282" s="20"/>
      <c r="E282" s="26"/>
      <c r="F282" s="20"/>
    </row>
    <row r="283" spans="1:6" ht="21.75" thickBot="1" x14ac:dyDescent="0.4">
      <c r="A283" s="75"/>
      <c r="B283" s="125"/>
      <c r="C283" s="13"/>
      <c r="D283" s="127"/>
      <c r="E283" s="13"/>
      <c r="F283" s="127"/>
    </row>
    <row r="284" spans="1:6" ht="21.75" thickBot="1" x14ac:dyDescent="0.4">
      <c r="A284" s="115">
        <v>4</v>
      </c>
      <c r="B284" s="115">
        <v>2</v>
      </c>
      <c r="C284" s="116">
        <f>C273+C281</f>
        <v>20</v>
      </c>
      <c r="D284" s="122">
        <f>D273+D281</f>
        <v>2852000</v>
      </c>
      <c r="E284" s="116">
        <f>E273+E281</f>
        <v>9</v>
      </c>
      <c r="F284" s="122">
        <f>F273+F281</f>
        <v>546000</v>
      </c>
    </row>
    <row r="285" spans="1:6" x14ac:dyDescent="0.35">
      <c r="A285" s="16"/>
      <c r="B285" s="112"/>
      <c r="C285" s="16"/>
      <c r="D285" s="16"/>
      <c r="E285" s="9"/>
      <c r="F285" s="16"/>
    </row>
    <row r="286" spans="1:6" x14ac:dyDescent="0.35">
      <c r="A286" s="25"/>
      <c r="B286" s="1" t="s">
        <v>345</v>
      </c>
      <c r="C286" s="1"/>
      <c r="D286" s="1"/>
      <c r="E286" s="1"/>
      <c r="F286" s="25"/>
    </row>
    <row r="287" spans="1:6" x14ac:dyDescent="0.35">
      <c r="A287" s="126" t="s">
        <v>162</v>
      </c>
      <c r="B287" s="72"/>
      <c r="C287" s="25"/>
      <c r="D287" s="25"/>
      <c r="E287" s="7"/>
      <c r="F287" s="25"/>
    </row>
    <row r="288" spans="1:6" x14ac:dyDescent="0.35">
      <c r="A288" s="126" t="s">
        <v>163</v>
      </c>
      <c r="B288" s="72"/>
      <c r="C288" s="25"/>
      <c r="D288" s="25"/>
      <c r="E288" s="7"/>
      <c r="F288" s="25"/>
    </row>
    <row r="289" spans="1:6" x14ac:dyDescent="0.35">
      <c r="A289" s="236" t="s">
        <v>164</v>
      </c>
      <c r="B289" s="236"/>
      <c r="C289" s="236"/>
      <c r="D289" s="236"/>
      <c r="E289" s="236"/>
      <c r="F289" s="236"/>
    </row>
    <row r="290" spans="1:6" x14ac:dyDescent="0.35">
      <c r="A290" s="126" t="s">
        <v>165</v>
      </c>
      <c r="B290" s="72"/>
      <c r="C290" s="25"/>
      <c r="D290" s="25"/>
      <c r="E290" s="7"/>
      <c r="F290" s="25"/>
    </row>
    <row r="291" spans="1:6" x14ac:dyDescent="0.35">
      <c r="A291" s="126" t="s">
        <v>166</v>
      </c>
      <c r="B291" s="72"/>
      <c r="C291" s="25"/>
      <c r="D291" s="25"/>
      <c r="E291" s="7"/>
      <c r="F291" s="25"/>
    </row>
    <row r="292" spans="1:6" x14ac:dyDescent="0.35">
      <c r="A292" s="126" t="s">
        <v>167</v>
      </c>
      <c r="B292" s="72"/>
      <c r="C292" s="25"/>
      <c r="D292" s="25"/>
      <c r="E292" s="7"/>
      <c r="F292" s="25"/>
    </row>
    <row r="293" spans="1:6" x14ac:dyDescent="0.35">
      <c r="A293" s="126" t="s">
        <v>168</v>
      </c>
      <c r="B293" s="72"/>
      <c r="C293" s="25"/>
      <c r="D293" s="25"/>
      <c r="E293" s="7"/>
      <c r="F293" s="25"/>
    </row>
    <row r="294" spans="1:6" x14ac:dyDescent="0.35">
      <c r="A294" s="25"/>
      <c r="B294" s="72"/>
      <c r="C294" s="25"/>
      <c r="D294" s="25"/>
      <c r="E294" s="7"/>
      <c r="F294" s="25"/>
    </row>
    <row r="295" spans="1:6" x14ac:dyDescent="0.35">
      <c r="A295" s="25"/>
      <c r="B295" s="72"/>
      <c r="C295" s="25"/>
      <c r="D295" s="25"/>
      <c r="E295" s="7"/>
      <c r="F295" s="25"/>
    </row>
    <row r="296" spans="1:6" x14ac:dyDescent="0.35">
      <c r="A296" s="25"/>
      <c r="B296" s="72"/>
      <c r="C296" s="25"/>
      <c r="D296" s="25"/>
      <c r="E296" s="7"/>
      <c r="F296" s="25"/>
    </row>
    <row r="297" spans="1:6" x14ac:dyDescent="0.35">
      <c r="A297" s="25"/>
      <c r="B297" s="72"/>
      <c r="C297" s="25"/>
      <c r="D297" s="25"/>
      <c r="E297" s="7"/>
      <c r="F297" s="25"/>
    </row>
    <row r="298" spans="1:6" x14ac:dyDescent="0.35">
      <c r="A298" s="25"/>
      <c r="B298" s="72"/>
      <c r="C298" s="25"/>
      <c r="D298" s="25"/>
      <c r="E298" s="7"/>
      <c r="F298" s="25"/>
    </row>
    <row r="299" spans="1:6" x14ac:dyDescent="0.35">
      <c r="A299" s="25"/>
      <c r="B299" s="72"/>
      <c r="C299" s="25"/>
      <c r="D299" s="25"/>
      <c r="E299" s="7"/>
      <c r="F299" s="25"/>
    </row>
    <row r="300" spans="1:6" x14ac:dyDescent="0.35">
      <c r="A300" s="7"/>
      <c r="B300" s="19"/>
      <c r="C300" s="25"/>
      <c r="D300" s="25"/>
      <c r="E300" s="25"/>
      <c r="F300" s="25"/>
    </row>
    <row r="301" spans="1:6" x14ac:dyDescent="0.35">
      <c r="A301" s="7"/>
      <c r="B301" s="19"/>
      <c r="C301" s="25"/>
      <c r="D301" s="7"/>
      <c r="E301" s="25"/>
      <c r="F301" s="7"/>
    </row>
    <row r="302" spans="1:6" x14ac:dyDescent="0.35">
      <c r="A302" s="7"/>
      <c r="B302" s="19"/>
      <c r="C302" s="7"/>
      <c r="D302" s="7"/>
      <c r="E302" s="7"/>
      <c r="F302" s="7">
        <v>1</v>
      </c>
    </row>
  </sheetData>
  <mergeCells count="16">
    <mergeCell ref="A13:F13"/>
    <mergeCell ref="A14:F14"/>
    <mergeCell ref="A289:F289"/>
    <mergeCell ref="B40:B44"/>
    <mergeCell ref="B268:B272"/>
    <mergeCell ref="B78:B82"/>
    <mergeCell ref="B116:B120"/>
    <mergeCell ref="B154:B158"/>
    <mergeCell ref="B193:B197"/>
    <mergeCell ref="B230:B234"/>
    <mergeCell ref="A54:F54"/>
    <mergeCell ref="A96:F96"/>
    <mergeCell ref="A132:F132"/>
    <mergeCell ref="A178:F178"/>
    <mergeCell ref="A219:F219"/>
    <mergeCell ref="A256:F256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317"/>
  <sheetViews>
    <sheetView view="pageBreakPreview" topLeftCell="A88" zoomScaleNormal="100" zoomScaleSheetLayoutView="100" workbookViewId="0">
      <selection activeCell="E109" sqref="E109"/>
    </sheetView>
  </sheetViews>
  <sheetFormatPr defaultRowHeight="21" x14ac:dyDescent="0.35"/>
  <cols>
    <col min="1" max="1" width="8.625" style="113" customWidth="1"/>
    <col min="2" max="2" width="26.625" customWidth="1"/>
    <col min="3" max="3" width="20.25" customWidth="1"/>
    <col min="4" max="4" width="15.625" customWidth="1"/>
    <col min="5" max="5" width="19" customWidth="1"/>
  </cols>
  <sheetData>
    <row r="1" spans="1:5" x14ac:dyDescent="0.35">
      <c r="A1"/>
      <c r="E1" s="1">
        <v>21</v>
      </c>
    </row>
    <row r="2" spans="1:5" x14ac:dyDescent="0.35">
      <c r="A2"/>
    </row>
    <row r="3" spans="1:5" x14ac:dyDescent="0.35">
      <c r="A3"/>
    </row>
    <row r="4" spans="1:5" x14ac:dyDescent="0.35">
      <c r="A4"/>
    </row>
    <row r="5" spans="1:5" x14ac:dyDescent="0.35">
      <c r="A5"/>
    </row>
    <row r="6" spans="1:5" x14ac:dyDescent="0.35">
      <c r="A6"/>
    </row>
    <row r="7" spans="1:5" x14ac:dyDescent="0.35">
      <c r="A7"/>
    </row>
    <row r="8" spans="1:5" x14ac:dyDescent="0.35">
      <c r="A8"/>
    </row>
    <row r="9" spans="1:5" x14ac:dyDescent="0.35">
      <c r="A9"/>
    </row>
    <row r="10" spans="1:5" x14ac:dyDescent="0.35">
      <c r="A10"/>
    </row>
    <row r="11" spans="1:5" x14ac:dyDescent="0.35">
      <c r="A11"/>
    </row>
    <row r="12" spans="1:5" ht="21.75" thickBot="1" x14ac:dyDescent="0.4">
      <c r="A12"/>
    </row>
    <row r="13" spans="1:5" ht="69.95" customHeight="1" thickTop="1" x14ac:dyDescent="0.35">
      <c r="A13" s="230" t="s">
        <v>266</v>
      </c>
      <c r="B13" s="231"/>
      <c r="C13" s="231"/>
      <c r="D13" s="231"/>
      <c r="E13" s="232"/>
    </row>
    <row r="14" spans="1:5" ht="69.95" customHeight="1" thickBot="1" x14ac:dyDescent="0.4">
      <c r="A14" s="233" t="s">
        <v>320</v>
      </c>
      <c r="B14" s="234"/>
      <c r="C14" s="234"/>
      <c r="D14" s="234"/>
      <c r="E14" s="235"/>
    </row>
    <row r="15" spans="1:5" ht="21.75" thickTop="1" x14ac:dyDescent="0.35">
      <c r="A15"/>
    </row>
    <row r="16" spans="1:5" x14ac:dyDescent="0.35">
      <c r="A16"/>
    </row>
    <row r="17" spans="1:1" x14ac:dyDescent="0.35">
      <c r="A17"/>
    </row>
    <row r="18" spans="1:1" x14ac:dyDescent="0.35">
      <c r="A18"/>
    </row>
    <row r="19" spans="1:1" x14ac:dyDescent="0.35">
      <c r="A19"/>
    </row>
    <row r="20" spans="1:1" x14ac:dyDescent="0.35">
      <c r="A20"/>
    </row>
    <row r="21" spans="1:1" x14ac:dyDescent="0.35">
      <c r="A21"/>
    </row>
    <row r="22" spans="1:1" x14ac:dyDescent="0.35">
      <c r="A22"/>
    </row>
    <row r="23" spans="1:1" x14ac:dyDescent="0.35">
      <c r="A23"/>
    </row>
    <row r="24" spans="1:1" x14ac:dyDescent="0.35">
      <c r="A24"/>
    </row>
    <row r="25" spans="1:1" x14ac:dyDescent="0.35">
      <c r="A25"/>
    </row>
    <row r="26" spans="1:1" x14ac:dyDescent="0.35">
      <c r="A26"/>
    </row>
    <row r="27" spans="1:1" x14ac:dyDescent="0.35">
      <c r="A27"/>
    </row>
    <row r="28" spans="1:1" x14ac:dyDescent="0.35">
      <c r="A28"/>
    </row>
    <row r="29" spans="1:1" x14ac:dyDescent="0.35">
      <c r="A29"/>
    </row>
    <row r="30" spans="1:1" x14ac:dyDescent="0.35">
      <c r="A30"/>
    </row>
    <row r="31" spans="1:1" x14ac:dyDescent="0.35">
      <c r="A31"/>
    </row>
    <row r="32" spans="1:1" x14ac:dyDescent="0.35">
      <c r="A32"/>
    </row>
    <row r="33" spans="1:5" x14ac:dyDescent="0.35">
      <c r="A33"/>
    </row>
    <row r="36" spans="1:5" x14ac:dyDescent="0.35">
      <c r="E36" s="1">
        <v>22</v>
      </c>
    </row>
    <row r="38" spans="1:5" x14ac:dyDescent="0.35">
      <c r="A38" s="7"/>
      <c r="B38" s="1" t="s">
        <v>188</v>
      </c>
      <c r="C38" s="1"/>
      <c r="D38" s="1"/>
      <c r="E38" s="1"/>
    </row>
    <row r="39" spans="1:5" x14ac:dyDescent="0.35">
      <c r="A39" s="7" t="s">
        <v>301</v>
      </c>
      <c r="B39" s="1"/>
      <c r="C39" s="1"/>
      <c r="D39" s="1"/>
      <c r="E39" s="1"/>
    </row>
    <row r="40" spans="1:5" x14ac:dyDescent="0.35">
      <c r="A40" s="7"/>
      <c r="B40" s="1" t="s">
        <v>189</v>
      </c>
      <c r="C40" s="1"/>
      <c r="D40" s="1"/>
      <c r="E40" s="1"/>
    </row>
    <row r="41" spans="1:5" x14ac:dyDescent="0.35">
      <c r="A41" s="7"/>
      <c r="B41" s="1" t="s">
        <v>302</v>
      </c>
      <c r="C41" s="1"/>
      <c r="D41" s="1"/>
      <c r="E41" s="1"/>
    </row>
    <row r="42" spans="1:5" ht="21.75" thickBot="1" x14ac:dyDescent="0.4">
      <c r="A42" s="7"/>
      <c r="B42" s="1"/>
      <c r="C42" s="1"/>
      <c r="D42" s="1"/>
      <c r="E42" s="1"/>
    </row>
    <row r="43" spans="1:5" x14ac:dyDescent="0.35">
      <c r="A43" s="246" t="s">
        <v>81</v>
      </c>
      <c r="B43" s="247"/>
      <c r="C43" s="244" t="s">
        <v>3</v>
      </c>
      <c r="D43" s="76" t="s">
        <v>4</v>
      </c>
      <c r="E43" s="76" t="s">
        <v>94</v>
      </c>
    </row>
    <row r="44" spans="1:5" ht="21.75" thickBot="1" x14ac:dyDescent="0.4">
      <c r="A44" s="248"/>
      <c r="B44" s="249"/>
      <c r="C44" s="245"/>
      <c r="D44" s="77" t="s">
        <v>5</v>
      </c>
      <c r="E44" s="77" t="s">
        <v>95</v>
      </c>
    </row>
    <row r="45" spans="1:5" x14ac:dyDescent="0.35">
      <c r="A45" s="5" t="s">
        <v>190</v>
      </c>
      <c r="B45" s="5"/>
      <c r="C45" s="4" t="s">
        <v>194</v>
      </c>
      <c r="D45" s="71">
        <v>3</v>
      </c>
      <c r="E45" s="46">
        <v>7.5</v>
      </c>
    </row>
    <row r="46" spans="1:5" x14ac:dyDescent="0.35">
      <c r="A46" s="250" t="s">
        <v>191</v>
      </c>
      <c r="B46" s="251"/>
      <c r="C46" s="108"/>
      <c r="D46" s="26"/>
      <c r="E46" s="26"/>
    </row>
    <row r="47" spans="1:5" ht="21.75" thickBot="1" x14ac:dyDescent="0.4">
      <c r="A47" s="84"/>
      <c r="B47" s="136"/>
      <c r="C47" s="108"/>
      <c r="D47" s="26"/>
      <c r="E47" s="26"/>
    </row>
    <row r="48" spans="1:5" ht="21.75" thickBot="1" x14ac:dyDescent="0.4">
      <c r="A48" s="241">
        <v>1</v>
      </c>
      <c r="B48" s="242"/>
      <c r="C48" s="141">
        <v>1</v>
      </c>
      <c r="D48" s="141">
        <v>3</v>
      </c>
      <c r="E48" s="174">
        <f>D48*100/40</f>
        <v>7.5</v>
      </c>
    </row>
    <row r="49" spans="1:5" x14ac:dyDescent="0.35">
      <c r="A49" s="243"/>
      <c r="B49" s="243"/>
      <c r="C49" s="129"/>
      <c r="D49" s="16"/>
      <c r="E49" s="16"/>
    </row>
    <row r="50" spans="1:5" x14ac:dyDescent="0.35">
      <c r="A50" s="208"/>
      <c r="B50" s="208"/>
      <c r="C50" s="113"/>
      <c r="D50" s="25"/>
      <c r="E50" s="25"/>
    </row>
    <row r="51" spans="1:5" x14ac:dyDescent="0.35">
      <c r="A51" s="208"/>
      <c r="B51" s="208"/>
      <c r="C51" s="113"/>
      <c r="D51" s="25"/>
      <c r="E51" s="25"/>
    </row>
    <row r="52" spans="1:5" x14ac:dyDescent="0.35">
      <c r="A52" s="208"/>
      <c r="B52" s="208"/>
      <c r="C52" s="113"/>
      <c r="D52" s="25"/>
      <c r="E52" s="25"/>
    </row>
    <row r="53" spans="1:5" x14ac:dyDescent="0.35">
      <c r="A53" s="208"/>
      <c r="B53" s="208"/>
      <c r="C53" s="113"/>
      <c r="D53" s="25"/>
      <c r="E53" s="25"/>
    </row>
    <row r="54" spans="1:5" x14ac:dyDescent="0.35">
      <c r="A54" s="208"/>
      <c r="B54" s="208"/>
      <c r="C54" s="113"/>
      <c r="D54" s="25"/>
      <c r="E54" s="25"/>
    </row>
    <row r="55" spans="1:5" x14ac:dyDescent="0.35">
      <c r="A55" s="208"/>
      <c r="B55" s="208"/>
      <c r="C55" s="113"/>
      <c r="D55" s="25"/>
      <c r="E55" s="25"/>
    </row>
    <row r="56" spans="1:5" x14ac:dyDescent="0.35">
      <c r="A56" s="208"/>
      <c r="B56" s="208"/>
      <c r="C56" s="113"/>
      <c r="D56" s="25"/>
      <c r="E56" s="25"/>
    </row>
    <row r="57" spans="1:5" x14ac:dyDescent="0.35">
      <c r="A57" s="208"/>
      <c r="B57" s="208"/>
      <c r="C57" s="113"/>
      <c r="D57" s="25"/>
      <c r="E57" s="25"/>
    </row>
    <row r="58" spans="1:5" x14ac:dyDescent="0.35">
      <c r="A58" s="208"/>
      <c r="B58" s="208"/>
      <c r="C58" s="113"/>
      <c r="D58" s="25"/>
      <c r="E58" s="25"/>
    </row>
    <row r="59" spans="1:5" x14ac:dyDescent="0.35">
      <c r="A59" s="208"/>
      <c r="B59" s="208"/>
      <c r="C59" s="113"/>
      <c r="D59" s="25"/>
      <c r="E59" s="25"/>
    </row>
    <row r="60" spans="1:5" x14ac:dyDescent="0.35">
      <c r="A60" s="208"/>
      <c r="B60" s="208"/>
      <c r="C60" s="113"/>
      <c r="D60" s="25"/>
      <c r="E60" s="25"/>
    </row>
    <row r="61" spans="1:5" x14ac:dyDescent="0.35">
      <c r="A61" s="208"/>
      <c r="B61" s="208"/>
      <c r="C61" s="113"/>
      <c r="D61" s="25"/>
      <c r="E61" s="25"/>
    </row>
    <row r="62" spans="1:5" x14ac:dyDescent="0.35">
      <c r="A62" s="208"/>
      <c r="B62" s="208"/>
      <c r="C62" s="113"/>
      <c r="D62" s="25"/>
      <c r="E62" s="25"/>
    </row>
    <row r="63" spans="1:5" x14ac:dyDescent="0.35">
      <c r="A63" s="208"/>
      <c r="B63" s="208"/>
      <c r="C63" s="113"/>
      <c r="D63" s="25"/>
      <c r="E63" s="25"/>
    </row>
    <row r="64" spans="1:5" x14ac:dyDescent="0.35">
      <c r="A64" s="208"/>
      <c r="B64" s="208"/>
      <c r="C64" s="113"/>
      <c r="D64" s="25"/>
      <c r="E64" s="25"/>
    </row>
    <row r="65" spans="1:5" x14ac:dyDescent="0.35">
      <c r="A65" s="208"/>
      <c r="B65" s="208"/>
      <c r="C65" s="113"/>
      <c r="D65" s="25"/>
      <c r="E65" s="25"/>
    </row>
    <row r="66" spans="1:5" x14ac:dyDescent="0.35">
      <c r="A66" s="208"/>
      <c r="B66" s="208"/>
      <c r="C66" s="113"/>
      <c r="D66" s="25"/>
      <c r="E66" s="25"/>
    </row>
    <row r="67" spans="1:5" x14ac:dyDescent="0.35">
      <c r="A67" s="208"/>
      <c r="B67" s="208"/>
      <c r="C67" s="113"/>
      <c r="D67" s="25"/>
      <c r="E67" s="25"/>
    </row>
    <row r="68" spans="1:5" x14ac:dyDescent="0.35">
      <c r="A68" s="208"/>
      <c r="B68" s="208"/>
      <c r="C68" s="113"/>
      <c r="D68" s="25"/>
      <c r="E68" s="25"/>
    </row>
    <row r="69" spans="1:5" x14ac:dyDescent="0.35">
      <c r="A69" s="208"/>
      <c r="B69" s="208"/>
      <c r="C69" s="113"/>
      <c r="D69" s="25"/>
      <c r="E69" s="25"/>
    </row>
    <row r="70" spans="1:5" x14ac:dyDescent="0.35">
      <c r="A70" s="208"/>
      <c r="B70" s="208"/>
      <c r="C70" s="113"/>
      <c r="D70" s="25"/>
      <c r="E70" s="25"/>
    </row>
    <row r="71" spans="1:5" x14ac:dyDescent="0.35">
      <c r="A71" s="208"/>
      <c r="B71" s="208"/>
      <c r="C71" s="113"/>
      <c r="D71" s="25"/>
      <c r="E71" s="25"/>
    </row>
    <row r="72" spans="1:5" x14ac:dyDescent="0.35">
      <c r="A72" s="208"/>
      <c r="B72" s="208"/>
      <c r="C72" s="113"/>
      <c r="D72" s="25"/>
      <c r="E72" s="25"/>
    </row>
    <row r="73" spans="1:5" x14ac:dyDescent="0.35">
      <c r="A73" s="208"/>
      <c r="B73" s="208"/>
      <c r="C73" s="113"/>
      <c r="D73" s="25"/>
      <c r="E73" s="25"/>
    </row>
    <row r="74" spans="1:5" x14ac:dyDescent="0.35">
      <c r="A74" s="208"/>
      <c r="B74" s="208"/>
      <c r="C74" s="113"/>
      <c r="D74" s="25"/>
      <c r="E74" s="25"/>
    </row>
    <row r="75" spans="1:5" x14ac:dyDescent="0.35">
      <c r="A75" s="208"/>
      <c r="B75" s="208"/>
      <c r="C75" s="113"/>
      <c r="D75" s="25"/>
      <c r="E75" s="25"/>
    </row>
    <row r="76" spans="1:5" x14ac:dyDescent="0.35">
      <c r="A76" s="208"/>
      <c r="B76" s="208"/>
      <c r="C76" s="113"/>
      <c r="D76" s="25"/>
      <c r="E76" s="209">
        <v>23</v>
      </c>
    </row>
    <row r="77" spans="1:5" x14ac:dyDescent="0.35">
      <c r="A77" s="208"/>
      <c r="B77" s="208"/>
      <c r="C77" s="113"/>
      <c r="D77" s="25"/>
      <c r="E77" s="25"/>
    </row>
    <row r="78" spans="1:5" x14ac:dyDescent="0.35">
      <c r="A78" s="7"/>
      <c r="B78" s="1" t="s">
        <v>188</v>
      </c>
      <c r="C78" s="1"/>
      <c r="D78" s="1"/>
      <c r="E78" s="1"/>
    </row>
    <row r="79" spans="1:5" x14ac:dyDescent="0.35">
      <c r="A79" s="7" t="s">
        <v>301</v>
      </c>
      <c r="B79" s="1"/>
      <c r="C79" s="1"/>
      <c r="D79" s="1"/>
      <c r="E79" s="1"/>
    </row>
    <row r="80" spans="1:5" x14ac:dyDescent="0.35">
      <c r="A80" s="7"/>
      <c r="B80" s="133" t="s">
        <v>193</v>
      </c>
      <c r="C80" s="1"/>
      <c r="D80" s="1"/>
      <c r="E80" s="1"/>
    </row>
    <row r="81" spans="1:5" x14ac:dyDescent="0.35">
      <c r="A81" s="7"/>
      <c r="B81" s="133" t="s">
        <v>192</v>
      </c>
      <c r="C81" s="1"/>
      <c r="D81" s="1"/>
      <c r="E81" s="1"/>
    </row>
    <row r="82" spans="1:5" x14ac:dyDescent="0.35">
      <c r="A82" s="7"/>
      <c r="B82" s="1" t="s">
        <v>303</v>
      </c>
      <c r="C82" s="1"/>
      <c r="D82" s="1"/>
      <c r="E82" s="1"/>
    </row>
    <row r="83" spans="1:5" ht="21.75" thickBot="1" x14ac:dyDescent="0.4">
      <c r="A83" s="7"/>
      <c r="B83" s="1"/>
      <c r="C83" s="1"/>
      <c r="D83" s="1"/>
      <c r="E83" s="1"/>
    </row>
    <row r="84" spans="1:5" x14ac:dyDescent="0.35">
      <c r="A84" s="246" t="s">
        <v>81</v>
      </c>
      <c r="B84" s="247"/>
      <c r="C84" s="244" t="s">
        <v>3</v>
      </c>
      <c r="D84" s="76" t="s">
        <v>4</v>
      </c>
      <c r="E84" s="76" t="s">
        <v>94</v>
      </c>
    </row>
    <row r="85" spans="1:5" ht="21.75" thickBot="1" x14ac:dyDescent="0.4">
      <c r="A85" s="248"/>
      <c r="B85" s="249"/>
      <c r="C85" s="245"/>
      <c r="D85" s="77" t="s">
        <v>5</v>
      </c>
      <c r="E85" s="77" t="s">
        <v>95</v>
      </c>
    </row>
    <row r="86" spans="1:5" x14ac:dyDescent="0.35">
      <c r="A86" s="134" t="s">
        <v>239</v>
      </c>
      <c r="B86" s="135"/>
      <c r="C86" s="4" t="s">
        <v>64</v>
      </c>
      <c r="D86" s="71">
        <v>1</v>
      </c>
      <c r="E86" s="46">
        <v>10</v>
      </c>
    </row>
    <row r="87" spans="1:5" x14ac:dyDescent="0.35">
      <c r="A87" s="250" t="s">
        <v>240</v>
      </c>
      <c r="B87" s="251"/>
      <c r="C87" s="108"/>
      <c r="D87" s="26"/>
      <c r="E87" s="26"/>
    </row>
    <row r="88" spans="1:5" x14ac:dyDescent="0.35">
      <c r="A88" s="218" t="s">
        <v>61</v>
      </c>
      <c r="B88" s="219"/>
      <c r="C88" s="108"/>
      <c r="D88" s="26"/>
      <c r="E88" s="26"/>
    </row>
    <row r="89" spans="1:5" x14ac:dyDescent="0.35">
      <c r="A89" s="250" t="s">
        <v>346</v>
      </c>
      <c r="B89" s="251"/>
      <c r="C89" s="31"/>
      <c r="D89" s="26"/>
      <c r="E89" s="26"/>
    </row>
    <row r="90" spans="1:5" x14ac:dyDescent="0.35">
      <c r="A90" s="206" t="s">
        <v>61</v>
      </c>
      <c r="B90" s="132"/>
      <c r="C90" s="31"/>
      <c r="D90" s="26"/>
      <c r="E90" s="26"/>
    </row>
    <row r="91" spans="1:5" ht="21.75" thickBot="1" x14ac:dyDescent="0.4">
      <c r="A91" s="206"/>
      <c r="B91" s="132"/>
      <c r="C91" s="31"/>
      <c r="D91" s="26"/>
      <c r="E91" s="26"/>
    </row>
    <row r="92" spans="1:5" ht="21.75" thickBot="1" x14ac:dyDescent="0.4">
      <c r="A92" s="241">
        <v>2</v>
      </c>
      <c r="B92" s="242"/>
      <c r="C92" s="141">
        <v>1</v>
      </c>
      <c r="D92" s="141">
        <v>1</v>
      </c>
      <c r="E92" s="174">
        <f>D92*100/10</f>
        <v>10</v>
      </c>
    </row>
    <row r="93" spans="1:5" x14ac:dyDescent="0.35">
      <c r="A93" s="252"/>
      <c r="B93" s="252"/>
      <c r="C93" s="113"/>
      <c r="D93" s="25"/>
      <c r="E93" s="25"/>
    </row>
    <row r="94" spans="1:5" x14ac:dyDescent="0.35">
      <c r="A94" s="131"/>
      <c r="B94" s="131"/>
      <c r="C94" s="113"/>
      <c r="D94" s="25"/>
      <c r="E94" s="25"/>
    </row>
    <row r="95" spans="1:5" x14ac:dyDescent="0.35">
      <c r="A95" s="131"/>
      <c r="B95" s="131"/>
      <c r="C95" s="113" t="s">
        <v>19</v>
      </c>
      <c r="D95" s="25"/>
      <c r="E95" s="25"/>
    </row>
    <row r="96" spans="1:5" x14ac:dyDescent="0.35">
      <c r="A96" s="131"/>
      <c r="B96" s="131"/>
      <c r="C96" s="113"/>
      <c r="D96" s="25"/>
      <c r="E96" s="25"/>
    </row>
    <row r="97" spans="1:5" x14ac:dyDescent="0.35">
      <c r="A97" s="131"/>
      <c r="B97" s="131"/>
      <c r="C97" s="113"/>
      <c r="D97" s="25"/>
      <c r="E97" s="25"/>
    </row>
    <row r="98" spans="1:5" x14ac:dyDescent="0.35">
      <c r="A98" s="131"/>
      <c r="B98" s="131"/>
      <c r="C98" s="113"/>
      <c r="D98" s="25"/>
      <c r="E98" s="25"/>
    </row>
    <row r="99" spans="1:5" x14ac:dyDescent="0.35">
      <c r="A99" s="131"/>
      <c r="B99" s="131"/>
      <c r="C99" s="113"/>
      <c r="D99" s="25"/>
      <c r="E99" s="25"/>
    </row>
    <row r="100" spans="1:5" x14ac:dyDescent="0.35">
      <c r="A100" s="131"/>
      <c r="B100" s="131"/>
      <c r="C100" s="113"/>
      <c r="D100" s="25"/>
      <c r="E100" s="25"/>
    </row>
    <row r="101" spans="1:5" x14ac:dyDescent="0.35">
      <c r="A101" s="131"/>
      <c r="B101" s="131"/>
      <c r="C101" s="113"/>
      <c r="D101" s="25"/>
      <c r="E101" s="25"/>
    </row>
    <row r="102" spans="1:5" x14ac:dyDescent="0.35">
      <c r="A102" s="131"/>
      <c r="B102" s="131"/>
      <c r="C102" s="113"/>
      <c r="D102" s="25"/>
      <c r="E102" s="25"/>
    </row>
    <row r="103" spans="1:5" x14ac:dyDescent="0.35">
      <c r="A103" s="131"/>
      <c r="B103" s="131"/>
      <c r="C103" s="113"/>
      <c r="D103" s="25"/>
      <c r="E103" s="25"/>
    </row>
    <row r="104" spans="1:5" x14ac:dyDescent="0.35">
      <c r="A104" s="131"/>
      <c r="B104" s="131"/>
      <c r="C104" s="113"/>
      <c r="D104" s="25"/>
      <c r="E104" s="25"/>
    </row>
    <row r="105" spans="1:5" x14ac:dyDescent="0.35">
      <c r="A105" s="208"/>
      <c r="B105" s="208"/>
      <c r="C105" s="113"/>
      <c r="D105" s="25"/>
      <c r="E105" s="25"/>
    </row>
    <row r="106" spans="1:5" x14ac:dyDescent="0.35">
      <c r="A106" s="208"/>
      <c r="B106" s="208"/>
      <c r="C106" s="113"/>
      <c r="D106" s="25"/>
      <c r="E106" s="25"/>
    </row>
    <row r="107" spans="1:5" x14ac:dyDescent="0.35">
      <c r="A107" s="208"/>
      <c r="B107" s="208"/>
      <c r="C107" s="113"/>
      <c r="D107" s="25"/>
      <c r="E107" s="25"/>
    </row>
    <row r="108" spans="1:5" x14ac:dyDescent="0.35">
      <c r="A108" s="208"/>
      <c r="B108" s="208"/>
      <c r="C108" s="113"/>
      <c r="D108" s="25"/>
      <c r="E108" s="25"/>
    </row>
    <row r="109" spans="1:5" x14ac:dyDescent="0.35">
      <c r="A109" s="208"/>
      <c r="B109" s="208"/>
      <c r="C109" s="113"/>
      <c r="D109" s="25"/>
      <c r="E109" s="25"/>
    </row>
    <row r="110" spans="1:5" x14ac:dyDescent="0.35">
      <c r="A110" s="208"/>
      <c r="B110" s="208"/>
      <c r="C110" s="113"/>
      <c r="D110" s="25"/>
      <c r="E110" s="25"/>
    </row>
    <row r="111" spans="1:5" x14ac:dyDescent="0.35">
      <c r="A111" s="208"/>
      <c r="B111" s="208"/>
      <c r="C111" s="113"/>
      <c r="D111" s="25"/>
      <c r="E111" s="25"/>
    </row>
    <row r="112" spans="1:5" x14ac:dyDescent="0.35">
      <c r="A112" s="208"/>
      <c r="B112" s="208"/>
      <c r="C112" s="113"/>
      <c r="D112" s="25"/>
      <c r="E112" s="25"/>
    </row>
    <row r="113" spans="1:5" x14ac:dyDescent="0.35">
      <c r="A113" s="208"/>
      <c r="B113" s="208"/>
      <c r="C113" s="113"/>
      <c r="D113" s="25"/>
      <c r="E113" s="25"/>
    </row>
    <row r="114" spans="1:5" x14ac:dyDescent="0.35">
      <c r="A114" s="220"/>
      <c r="B114" s="220"/>
      <c r="C114" s="113"/>
      <c r="D114" s="25"/>
      <c r="E114" s="25"/>
    </row>
    <row r="115" spans="1:5" x14ac:dyDescent="0.35">
      <c r="A115" s="208"/>
      <c r="B115" s="208"/>
      <c r="C115" s="113"/>
      <c r="D115" s="25"/>
      <c r="E115" s="25"/>
    </row>
    <row r="116" spans="1:5" x14ac:dyDescent="0.35">
      <c r="A116" s="131"/>
      <c r="B116" s="131"/>
      <c r="C116" s="113"/>
      <c r="D116" s="25"/>
      <c r="E116" s="209">
        <v>24</v>
      </c>
    </row>
    <row r="117" spans="1:5" x14ac:dyDescent="0.35">
      <c r="A117" s="131"/>
      <c r="B117" s="131"/>
      <c r="C117" s="113"/>
      <c r="D117" s="25"/>
      <c r="E117" s="25"/>
    </row>
    <row r="118" spans="1:5" x14ac:dyDescent="0.35">
      <c r="A118" s="7"/>
      <c r="B118" s="1" t="s">
        <v>188</v>
      </c>
      <c r="C118" s="1"/>
      <c r="D118" s="1"/>
      <c r="E118" s="1"/>
    </row>
    <row r="119" spans="1:5" x14ac:dyDescent="0.35">
      <c r="A119" s="7" t="s">
        <v>304</v>
      </c>
      <c r="B119" s="1"/>
      <c r="C119" s="1"/>
      <c r="D119" s="1"/>
      <c r="E119" s="1"/>
    </row>
    <row r="120" spans="1:5" x14ac:dyDescent="0.35">
      <c r="A120" s="7"/>
      <c r="B120" s="133" t="s">
        <v>195</v>
      </c>
      <c r="C120" s="1"/>
      <c r="D120" s="1"/>
      <c r="E120" s="1"/>
    </row>
    <row r="121" spans="1:5" x14ac:dyDescent="0.35">
      <c r="A121" s="7"/>
      <c r="B121" s="133" t="s">
        <v>202</v>
      </c>
      <c r="C121" s="1"/>
      <c r="D121" s="1"/>
      <c r="E121" s="1"/>
    </row>
    <row r="122" spans="1:5" x14ac:dyDescent="0.35">
      <c r="A122" s="7"/>
      <c r="B122" s="1" t="s">
        <v>206</v>
      </c>
      <c r="C122" s="1"/>
      <c r="D122" s="1"/>
      <c r="E122" s="1"/>
    </row>
    <row r="123" spans="1:5" ht="21.75" thickBot="1" x14ac:dyDescent="0.4">
      <c r="A123" s="7"/>
      <c r="B123" s="1"/>
      <c r="C123" s="1"/>
      <c r="D123" s="1"/>
      <c r="E123" s="1"/>
    </row>
    <row r="124" spans="1:5" x14ac:dyDescent="0.35">
      <c r="A124" s="246" t="s">
        <v>81</v>
      </c>
      <c r="B124" s="247"/>
      <c r="C124" s="244" t="s">
        <v>3</v>
      </c>
      <c r="D124" s="76" t="s">
        <v>4</v>
      </c>
      <c r="E124" s="76" t="s">
        <v>94</v>
      </c>
    </row>
    <row r="125" spans="1:5" ht="21.75" thickBot="1" x14ac:dyDescent="0.4">
      <c r="A125" s="248"/>
      <c r="B125" s="249"/>
      <c r="C125" s="245"/>
      <c r="D125" s="77" t="s">
        <v>5</v>
      </c>
      <c r="E125" s="77" t="s">
        <v>95</v>
      </c>
    </row>
    <row r="126" spans="1:5" x14ac:dyDescent="0.35">
      <c r="A126" s="134" t="s">
        <v>196</v>
      </c>
      <c r="B126" s="135"/>
      <c r="C126" s="4" t="s">
        <v>64</v>
      </c>
      <c r="D126" s="71">
        <v>37</v>
      </c>
      <c r="E126" s="71">
        <v>86.05</v>
      </c>
    </row>
    <row r="127" spans="1:5" x14ac:dyDescent="0.35">
      <c r="A127" s="250" t="s">
        <v>197</v>
      </c>
      <c r="B127" s="251"/>
      <c r="C127" s="108"/>
      <c r="D127" s="26"/>
      <c r="E127" s="26"/>
    </row>
    <row r="128" spans="1:5" x14ac:dyDescent="0.35">
      <c r="A128" s="206" t="s">
        <v>236</v>
      </c>
      <c r="B128" s="132"/>
      <c r="C128" s="31"/>
      <c r="D128" s="26"/>
      <c r="E128" s="26"/>
    </row>
    <row r="129" spans="1:5" x14ac:dyDescent="0.35">
      <c r="A129" s="206" t="s">
        <v>237</v>
      </c>
      <c r="B129" s="132"/>
      <c r="C129" s="31"/>
      <c r="D129" s="26"/>
      <c r="E129" s="26"/>
    </row>
    <row r="130" spans="1:5" ht="21.75" thickBot="1" x14ac:dyDescent="0.4">
      <c r="A130" s="82"/>
      <c r="B130" s="132"/>
      <c r="C130" s="31"/>
      <c r="D130" s="26"/>
      <c r="E130" s="26"/>
    </row>
    <row r="131" spans="1:5" ht="21.75" thickBot="1" x14ac:dyDescent="0.4">
      <c r="A131" s="241">
        <v>2</v>
      </c>
      <c r="B131" s="242"/>
      <c r="C131" s="141">
        <v>1</v>
      </c>
      <c r="D131" s="141">
        <f>D126</f>
        <v>37</v>
      </c>
      <c r="E131" s="141">
        <f>E126</f>
        <v>86.05</v>
      </c>
    </row>
    <row r="156" spans="1:5" x14ac:dyDescent="0.35">
      <c r="E156" s="1">
        <v>25</v>
      </c>
    </row>
    <row r="158" spans="1:5" x14ac:dyDescent="0.35">
      <c r="A158" s="7"/>
      <c r="B158" s="1" t="s">
        <v>188</v>
      </c>
      <c r="C158" s="1"/>
      <c r="D158" s="1"/>
      <c r="E158" s="1"/>
    </row>
    <row r="159" spans="1:5" x14ac:dyDescent="0.35">
      <c r="A159" s="7" t="s">
        <v>305</v>
      </c>
      <c r="B159" s="1"/>
      <c r="C159" s="1"/>
      <c r="D159" s="1"/>
      <c r="E159" s="1"/>
    </row>
    <row r="160" spans="1:5" x14ac:dyDescent="0.35">
      <c r="A160" s="7"/>
      <c r="B160" s="1" t="s">
        <v>207</v>
      </c>
      <c r="C160" s="1"/>
      <c r="D160" s="1"/>
      <c r="E160" s="1"/>
    </row>
    <row r="161" spans="1:5" x14ac:dyDescent="0.35">
      <c r="A161" s="7"/>
      <c r="B161" s="1" t="s">
        <v>306</v>
      </c>
      <c r="C161" s="1"/>
      <c r="D161" s="1"/>
      <c r="E161" s="1"/>
    </row>
    <row r="162" spans="1:5" x14ac:dyDescent="0.35">
      <c r="A162" s="7"/>
      <c r="B162" s="1" t="s">
        <v>210</v>
      </c>
      <c r="C162" s="1"/>
      <c r="D162" s="1"/>
      <c r="E162" s="1"/>
    </row>
    <row r="163" spans="1:5" x14ac:dyDescent="0.35">
      <c r="A163" s="7"/>
      <c r="B163" s="1" t="s">
        <v>307</v>
      </c>
      <c r="C163" s="1"/>
      <c r="D163" s="1"/>
      <c r="E163" s="1"/>
    </row>
    <row r="164" spans="1:5" x14ac:dyDescent="0.35">
      <c r="A164" s="7"/>
      <c r="B164" s="1" t="s">
        <v>302</v>
      </c>
      <c r="C164" s="1"/>
      <c r="D164" s="1"/>
      <c r="E164" s="1"/>
    </row>
    <row r="165" spans="1:5" ht="21.75" thickBot="1" x14ac:dyDescent="0.4">
      <c r="A165" s="7"/>
      <c r="B165" s="1"/>
      <c r="C165" s="1"/>
      <c r="D165" s="1"/>
      <c r="E165" s="1"/>
    </row>
    <row r="166" spans="1:5" x14ac:dyDescent="0.35">
      <c r="A166" s="246" t="s">
        <v>81</v>
      </c>
      <c r="B166" s="247"/>
      <c r="C166" s="244" t="s">
        <v>3</v>
      </c>
      <c r="D166" s="76" t="s">
        <v>4</v>
      </c>
      <c r="E166" s="76" t="s">
        <v>94</v>
      </c>
    </row>
    <row r="167" spans="1:5" ht="21.75" thickBot="1" x14ac:dyDescent="0.4">
      <c r="A167" s="248"/>
      <c r="B167" s="249"/>
      <c r="C167" s="245"/>
      <c r="D167" s="77" t="s">
        <v>5</v>
      </c>
      <c r="E167" s="77" t="s">
        <v>95</v>
      </c>
    </row>
    <row r="168" spans="1:5" x14ac:dyDescent="0.35">
      <c r="A168" s="206" t="s">
        <v>203</v>
      </c>
      <c r="B168" s="207"/>
      <c r="C168" s="4" t="s">
        <v>129</v>
      </c>
      <c r="D168" s="71">
        <v>1</v>
      </c>
      <c r="E168" s="46">
        <f>1*100/1</f>
        <v>100</v>
      </c>
    </row>
    <row r="169" spans="1:5" x14ac:dyDescent="0.35">
      <c r="A169" s="206" t="s">
        <v>204</v>
      </c>
      <c r="B169" s="207"/>
      <c r="C169" s="108" t="s">
        <v>19</v>
      </c>
      <c r="D169" s="26"/>
      <c r="E169" s="26"/>
    </row>
    <row r="170" spans="1:5" x14ac:dyDescent="0.35">
      <c r="A170" s="151"/>
      <c r="B170" s="152"/>
      <c r="C170" s="137"/>
      <c r="D170" s="13" t="s">
        <v>19</v>
      </c>
      <c r="E170" s="13"/>
    </row>
    <row r="171" spans="1:5" x14ac:dyDescent="0.35">
      <c r="A171" s="5" t="s">
        <v>133</v>
      </c>
      <c r="B171" s="5"/>
      <c r="C171" s="108" t="s">
        <v>128</v>
      </c>
      <c r="D171" s="26">
        <v>12</v>
      </c>
      <c r="E171" s="44">
        <v>48</v>
      </c>
    </row>
    <row r="172" spans="1:5" x14ac:dyDescent="0.35">
      <c r="A172" s="5" t="s">
        <v>208</v>
      </c>
      <c r="B172" s="5"/>
      <c r="C172" s="108"/>
      <c r="D172" s="26"/>
      <c r="E172" s="26"/>
    </row>
    <row r="173" spans="1:5" x14ac:dyDescent="0.35">
      <c r="A173" s="5" t="s">
        <v>209</v>
      </c>
      <c r="B173" s="5"/>
      <c r="C173" s="108"/>
      <c r="D173" s="26"/>
      <c r="E173" s="26"/>
    </row>
    <row r="174" spans="1:5" x14ac:dyDescent="0.35">
      <c r="A174" s="146" t="s">
        <v>0</v>
      </c>
      <c r="B174" s="147"/>
      <c r="C174" s="108"/>
      <c r="D174" s="26"/>
      <c r="E174" s="26"/>
    </row>
    <row r="175" spans="1:5" x14ac:dyDescent="0.35">
      <c r="A175" s="140"/>
      <c r="B175" s="139"/>
      <c r="C175" s="137"/>
      <c r="D175" s="13"/>
      <c r="E175" s="13" t="s">
        <v>19</v>
      </c>
    </row>
    <row r="176" spans="1:5" x14ac:dyDescent="0.35">
      <c r="A176" s="5" t="s">
        <v>205</v>
      </c>
      <c r="B176" s="5"/>
      <c r="C176" s="123" t="s">
        <v>130</v>
      </c>
      <c r="D176" s="26">
        <v>4</v>
      </c>
      <c r="E176" s="26">
        <v>28.57</v>
      </c>
    </row>
    <row r="177" spans="1:5" x14ac:dyDescent="0.35">
      <c r="A177" s="5" t="s">
        <v>204</v>
      </c>
      <c r="B177" s="5"/>
      <c r="C177" s="123" t="s">
        <v>99</v>
      </c>
      <c r="D177" s="26"/>
      <c r="E177" s="26"/>
    </row>
    <row r="178" spans="1:5" ht="21.75" thickBot="1" x14ac:dyDescent="0.4">
      <c r="A178" s="140"/>
      <c r="B178" s="139"/>
      <c r="C178" s="137"/>
      <c r="D178" s="13"/>
      <c r="E178" s="13"/>
    </row>
    <row r="179" spans="1:5" ht="21.75" thickBot="1" x14ac:dyDescent="0.4">
      <c r="A179" s="241">
        <v>3</v>
      </c>
      <c r="B179" s="242"/>
      <c r="C179" s="141">
        <v>3</v>
      </c>
      <c r="D179" s="141">
        <f>D168+D171+D176</f>
        <v>17</v>
      </c>
      <c r="E179" s="174">
        <f>D179*100/40</f>
        <v>42.5</v>
      </c>
    </row>
    <row r="180" spans="1:5" x14ac:dyDescent="0.35">
      <c r="A180" s="243"/>
      <c r="B180" s="243"/>
      <c r="C180" s="129"/>
      <c r="D180" s="16"/>
      <c r="E180" s="16"/>
    </row>
    <row r="181" spans="1:5" x14ac:dyDescent="0.35">
      <c r="A181" s="131"/>
      <c r="B181" s="131"/>
      <c r="C181" s="113"/>
      <c r="D181" s="25"/>
      <c r="E181" s="25"/>
    </row>
    <row r="182" spans="1:5" x14ac:dyDescent="0.35">
      <c r="A182" s="131"/>
      <c r="B182" s="131"/>
      <c r="C182" s="113"/>
      <c r="D182" s="25"/>
      <c r="E182" s="25"/>
    </row>
    <row r="183" spans="1:5" x14ac:dyDescent="0.35">
      <c r="A183" s="131"/>
      <c r="B183" s="131"/>
      <c r="C183" s="113"/>
      <c r="D183" s="25"/>
      <c r="E183" s="25"/>
    </row>
    <row r="184" spans="1:5" x14ac:dyDescent="0.35">
      <c r="A184" s="131"/>
      <c r="B184" s="131"/>
      <c r="C184" s="113"/>
      <c r="D184" s="25"/>
      <c r="E184" s="25"/>
    </row>
    <row r="185" spans="1:5" x14ac:dyDescent="0.35">
      <c r="A185" s="131"/>
      <c r="B185" s="131"/>
      <c r="C185" s="113"/>
      <c r="D185" s="25"/>
      <c r="E185" s="25"/>
    </row>
    <row r="186" spans="1:5" x14ac:dyDescent="0.35">
      <c r="A186" s="131"/>
      <c r="B186" s="131"/>
      <c r="C186" s="113"/>
      <c r="D186" s="25"/>
      <c r="E186" s="25"/>
    </row>
    <row r="187" spans="1:5" x14ac:dyDescent="0.35">
      <c r="A187" s="131"/>
      <c r="B187" s="131"/>
      <c r="C187" s="113"/>
      <c r="D187" s="25"/>
      <c r="E187" s="25"/>
    </row>
    <row r="188" spans="1:5" x14ac:dyDescent="0.35">
      <c r="A188" s="131"/>
      <c r="B188" s="131"/>
      <c r="C188" s="113"/>
      <c r="D188" s="25"/>
      <c r="E188" s="25"/>
    </row>
    <row r="189" spans="1:5" x14ac:dyDescent="0.35">
      <c r="A189" s="131"/>
      <c r="B189" s="131"/>
      <c r="C189" s="113"/>
      <c r="D189" s="25"/>
      <c r="E189" s="25"/>
    </row>
    <row r="190" spans="1:5" x14ac:dyDescent="0.35">
      <c r="A190" s="131"/>
      <c r="B190" s="131"/>
      <c r="C190" s="113"/>
      <c r="D190" s="25"/>
      <c r="E190" s="25"/>
    </row>
    <row r="191" spans="1:5" x14ac:dyDescent="0.35">
      <c r="A191" s="131"/>
      <c r="B191" s="131"/>
      <c r="C191" s="113"/>
      <c r="D191" s="25"/>
      <c r="E191" s="25"/>
    </row>
    <row r="192" spans="1:5" x14ac:dyDescent="0.35">
      <c r="A192" s="131"/>
      <c r="B192" s="131"/>
      <c r="C192" s="113"/>
      <c r="D192" s="25"/>
      <c r="E192" s="25"/>
    </row>
    <row r="193" spans="1:5" x14ac:dyDescent="0.35">
      <c r="A193" s="131"/>
      <c r="B193" s="131"/>
      <c r="C193" s="113"/>
      <c r="D193" s="25"/>
      <c r="E193" s="25"/>
    </row>
    <row r="194" spans="1:5" x14ac:dyDescent="0.35">
      <c r="A194" s="131"/>
      <c r="B194" s="131"/>
      <c r="C194" s="113"/>
      <c r="D194" s="25"/>
      <c r="E194" s="25"/>
    </row>
    <row r="195" spans="1:5" x14ac:dyDescent="0.35">
      <c r="A195" s="131"/>
      <c r="B195" s="131"/>
      <c r="C195" s="113"/>
      <c r="D195" s="25"/>
      <c r="E195" s="25"/>
    </row>
    <row r="196" spans="1:5" x14ac:dyDescent="0.35">
      <c r="A196" s="131"/>
      <c r="B196" s="131"/>
      <c r="C196" s="113"/>
      <c r="D196" s="25"/>
      <c r="E196" s="209">
        <v>26</v>
      </c>
    </row>
    <row r="197" spans="1:5" x14ac:dyDescent="0.35">
      <c r="A197" s="131"/>
      <c r="B197" s="131"/>
      <c r="C197" s="113"/>
      <c r="D197" s="25"/>
      <c r="E197" s="25"/>
    </row>
    <row r="198" spans="1:5" x14ac:dyDescent="0.35">
      <c r="A198" s="7"/>
      <c r="B198" s="1" t="s">
        <v>188</v>
      </c>
      <c r="C198" s="1"/>
      <c r="D198" s="1"/>
      <c r="E198" s="1"/>
    </row>
    <row r="199" spans="1:5" x14ac:dyDescent="0.35">
      <c r="A199" s="7" t="s">
        <v>321</v>
      </c>
      <c r="B199" s="1"/>
      <c r="C199" s="1"/>
      <c r="D199" s="1"/>
      <c r="E199" s="1"/>
    </row>
    <row r="200" spans="1:5" x14ac:dyDescent="0.35">
      <c r="A200" s="7"/>
      <c r="B200" s="133" t="s">
        <v>308</v>
      </c>
      <c r="C200" s="1"/>
      <c r="D200" s="1"/>
      <c r="E200" s="1"/>
    </row>
    <row r="201" spans="1:5" x14ac:dyDescent="0.35">
      <c r="A201" s="7"/>
      <c r="B201" s="133" t="s">
        <v>220</v>
      </c>
      <c r="C201" s="1"/>
      <c r="D201" s="1"/>
      <c r="E201" s="1"/>
    </row>
    <row r="202" spans="1:5" x14ac:dyDescent="0.35">
      <c r="A202" s="7"/>
      <c r="B202" s="133" t="s">
        <v>221</v>
      </c>
      <c r="C202" s="1"/>
      <c r="D202" s="1"/>
      <c r="E202" s="1"/>
    </row>
    <row r="203" spans="1:5" x14ac:dyDescent="0.35">
      <c r="A203" s="7"/>
      <c r="B203" s="133" t="s">
        <v>222</v>
      </c>
      <c r="C203" s="1"/>
      <c r="D203" s="1"/>
      <c r="E203" s="1"/>
    </row>
    <row r="204" spans="1:5" x14ac:dyDescent="0.35">
      <c r="A204" s="7"/>
      <c r="B204" s="1" t="s">
        <v>309</v>
      </c>
      <c r="C204" s="1"/>
      <c r="D204" s="1"/>
      <c r="E204" s="1"/>
    </row>
    <row r="205" spans="1:5" ht="21.75" thickBot="1" x14ac:dyDescent="0.4">
      <c r="A205" s="7"/>
      <c r="B205" s="1"/>
      <c r="C205" s="1"/>
      <c r="D205" s="1"/>
      <c r="E205" s="1"/>
    </row>
    <row r="206" spans="1:5" x14ac:dyDescent="0.35">
      <c r="A206" s="246" t="s">
        <v>81</v>
      </c>
      <c r="B206" s="247"/>
      <c r="C206" s="244" t="s">
        <v>3</v>
      </c>
      <c r="D206" s="76" t="s">
        <v>4</v>
      </c>
      <c r="E206" s="76" t="s">
        <v>94</v>
      </c>
    </row>
    <row r="207" spans="1:5" ht="21.75" thickBot="1" x14ac:dyDescent="0.4">
      <c r="A207" s="248"/>
      <c r="B207" s="249"/>
      <c r="C207" s="245"/>
      <c r="D207" s="77" t="s">
        <v>5</v>
      </c>
      <c r="E207" s="77" t="s">
        <v>95</v>
      </c>
    </row>
    <row r="208" spans="1:5" x14ac:dyDescent="0.35">
      <c r="A208" s="4" t="s">
        <v>212</v>
      </c>
      <c r="B208" s="4"/>
      <c r="C208" s="4" t="s">
        <v>64</v>
      </c>
      <c r="D208" s="71">
        <v>1</v>
      </c>
      <c r="E208" s="46">
        <v>12.5</v>
      </c>
    </row>
    <row r="209" spans="1:5" x14ac:dyDescent="0.35">
      <c r="A209" s="4" t="s">
        <v>211</v>
      </c>
      <c r="B209" s="4"/>
      <c r="C209" s="108"/>
      <c r="D209" s="26"/>
      <c r="E209" s="26"/>
    </row>
    <row r="210" spans="1:5" x14ac:dyDescent="0.35">
      <c r="A210" s="4" t="s">
        <v>213</v>
      </c>
      <c r="B210" s="4"/>
      <c r="C210" s="108"/>
      <c r="D210" s="26"/>
      <c r="E210" s="26"/>
    </row>
    <row r="211" spans="1:5" x14ac:dyDescent="0.35">
      <c r="A211" s="4" t="s">
        <v>214</v>
      </c>
      <c r="B211" s="4"/>
      <c r="C211" s="108"/>
      <c r="D211" s="26"/>
      <c r="E211" s="26"/>
    </row>
    <row r="212" spans="1:5" x14ac:dyDescent="0.35">
      <c r="A212" s="151"/>
      <c r="B212" s="152"/>
      <c r="C212" s="137"/>
      <c r="D212" s="13"/>
      <c r="E212" s="13"/>
    </row>
    <row r="213" spans="1:5" x14ac:dyDescent="0.35">
      <c r="A213" s="5" t="s">
        <v>215</v>
      </c>
      <c r="B213" s="5"/>
      <c r="C213" s="4" t="s">
        <v>219</v>
      </c>
      <c r="D213" s="26">
        <v>1</v>
      </c>
      <c r="E213" s="44">
        <v>20</v>
      </c>
    </row>
    <row r="214" spans="1:5" x14ac:dyDescent="0.35">
      <c r="A214" s="5" t="s">
        <v>216</v>
      </c>
      <c r="B214" s="5"/>
      <c r="C214" s="5" t="s">
        <v>46</v>
      </c>
      <c r="D214" s="26"/>
      <c r="E214" s="26"/>
    </row>
    <row r="215" spans="1:5" x14ac:dyDescent="0.35">
      <c r="A215" s="140"/>
      <c r="B215" s="139"/>
      <c r="C215" s="137"/>
      <c r="D215" s="13"/>
      <c r="E215" s="13"/>
    </row>
    <row r="216" spans="1:5" x14ac:dyDescent="0.35">
      <c r="A216" s="5" t="s">
        <v>217</v>
      </c>
      <c r="B216" s="5"/>
      <c r="C216" s="5" t="s">
        <v>218</v>
      </c>
      <c r="D216" s="26">
        <v>1</v>
      </c>
      <c r="E216" s="44">
        <v>100</v>
      </c>
    </row>
    <row r="217" spans="1:5" x14ac:dyDescent="0.35">
      <c r="A217" s="5" t="s">
        <v>216</v>
      </c>
      <c r="B217" s="5"/>
      <c r="C217" s="123"/>
      <c r="D217" s="26"/>
      <c r="E217" s="26"/>
    </row>
    <row r="218" spans="1:5" ht="21.75" thickBot="1" x14ac:dyDescent="0.4">
      <c r="A218" s="140"/>
      <c r="B218" s="139"/>
      <c r="C218" s="137"/>
      <c r="D218" s="13"/>
      <c r="E218" s="13"/>
    </row>
    <row r="219" spans="1:5" ht="21.75" thickBot="1" x14ac:dyDescent="0.4">
      <c r="A219" s="241">
        <v>3</v>
      </c>
      <c r="B219" s="242"/>
      <c r="C219" s="141">
        <v>3</v>
      </c>
      <c r="D219" s="141">
        <f>D208+D213+D216</f>
        <v>3</v>
      </c>
      <c r="E219" s="174">
        <f>D219*100/14</f>
        <v>21.428571428571427</v>
      </c>
    </row>
    <row r="220" spans="1:5" x14ac:dyDescent="0.35">
      <c r="A220" s="148"/>
      <c r="B220" s="148"/>
      <c r="C220" s="129"/>
      <c r="D220" s="16"/>
      <c r="E220" s="16"/>
    </row>
    <row r="221" spans="1:5" x14ac:dyDescent="0.35">
      <c r="A221" s="128"/>
      <c r="B221" s="128"/>
      <c r="C221" s="113"/>
      <c r="D221" s="25"/>
      <c r="E221" s="25"/>
    </row>
    <row r="222" spans="1:5" x14ac:dyDescent="0.35">
      <c r="A222" s="128"/>
      <c r="B222" s="128"/>
      <c r="C222" s="113"/>
      <c r="D222" s="25"/>
      <c r="E222" s="25"/>
    </row>
    <row r="223" spans="1:5" x14ac:dyDescent="0.35">
      <c r="A223" s="128"/>
      <c r="B223" s="128"/>
      <c r="C223" s="113"/>
      <c r="D223" s="25"/>
      <c r="E223" s="25"/>
    </row>
    <row r="224" spans="1:5" x14ac:dyDescent="0.35">
      <c r="A224" s="128"/>
      <c r="B224" s="128"/>
      <c r="C224" s="113"/>
      <c r="D224" s="25"/>
      <c r="E224" s="25"/>
    </row>
    <row r="225" spans="1:5" x14ac:dyDescent="0.35">
      <c r="A225" s="128"/>
      <c r="B225" s="128"/>
      <c r="C225" s="113"/>
      <c r="D225" s="25"/>
      <c r="E225" s="25"/>
    </row>
    <row r="226" spans="1:5" x14ac:dyDescent="0.35">
      <c r="A226" s="128"/>
      <c r="B226" s="128"/>
      <c r="C226" s="113"/>
      <c r="D226" s="25" t="s">
        <v>19</v>
      </c>
      <c r="E226" s="25"/>
    </row>
    <row r="227" spans="1:5" x14ac:dyDescent="0.35">
      <c r="A227" s="128"/>
      <c r="B227" s="128"/>
      <c r="C227" s="113"/>
      <c r="D227" s="25"/>
      <c r="E227" s="25"/>
    </row>
    <row r="228" spans="1:5" x14ac:dyDescent="0.35">
      <c r="A228" s="128"/>
      <c r="B228" s="25"/>
      <c r="C228" s="113"/>
      <c r="D228" s="25"/>
      <c r="E228" s="25"/>
    </row>
    <row r="229" spans="1:5" x14ac:dyDescent="0.35">
      <c r="A229" s="128"/>
      <c r="B229" s="25"/>
      <c r="C229" s="113"/>
      <c r="D229" s="25"/>
      <c r="E229" s="25"/>
    </row>
    <row r="230" spans="1:5" x14ac:dyDescent="0.35">
      <c r="A230" s="128"/>
      <c r="B230" s="25"/>
      <c r="C230" s="113"/>
      <c r="D230" s="25"/>
      <c r="E230" s="25"/>
    </row>
    <row r="231" spans="1:5" x14ac:dyDescent="0.35">
      <c r="A231" s="252"/>
      <c r="B231" s="252"/>
      <c r="C231" s="113"/>
      <c r="D231" s="25"/>
      <c r="E231" s="25"/>
    </row>
    <row r="232" spans="1:5" x14ac:dyDescent="0.35">
      <c r="A232" s="131"/>
      <c r="B232" s="131"/>
      <c r="C232" s="113"/>
      <c r="D232" s="25"/>
      <c r="E232" s="25"/>
    </row>
    <row r="233" spans="1:5" x14ac:dyDescent="0.35">
      <c r="A233" s="131"/>
      <c r="B233" s="131"/>
      <c r="C233" s="113"/>
      <c r="D233" s="25"/>
      <c r="E233" s="25"/>
    </row>
    <row r="234" spans="1:5" x14ac:dyDescent="0.35">
      <c r="A234" s="131"/>
      <c r="B234" s="131"/>
      <c r="C234" s="113"/>
      <c r="D234" s="25"/>
      <c r="E234" s="25"/>
    </row>
    <row r="235" spans="1:5" x14ac:dyDescent="0.35">
      <c r="A235" s="131"/>
      <c r="B235" s="131"/>
      <c r="C235" s="113"/>
      <c r="D235" s="25"/>
      <c r="E235" s="25"/>
    </row>
    <row r="236" spans="1:5" x14ac:dyDescent="0.35">
      <c r="A236" s="131"/>
      <c r="B236" s="131"/>
      <c r="C236" s="113"/>
      <c r="D236" s="25"/>
      <c r="E236" s="209">
        <v>27</v>
      </c>
    </row>
    <row r="237" spans="1:5" x14ac:dyDescent="0.35">
      <c r="A237" s="131"/>
      <c r="B237" s="131"/>
      <c r="C237" s="113"/>
      <c r="D237" s="25"/>
      <c r="E237" s="25"/>
    </row>
    <row r="238" spans="1:5" x14ac:dyDescent="0.35">
      <c r="A238" s="7"/>
      <c r="B238" s="1" t="s">
        <v>188</v>
      </c>
      <c r="C238" s="1"/>
      <c r="D238" s="1"/>
      <c r="E238" s="1"/>
    </row>
    <row r="239" spans="1:5" x14ac:dyDescent="0.35">
      <c r="A239" s="7" t="s">
        <v>319</v>
      </c>
      <c r="B239" s="1"/>
      <c r="C239" s="1"/>
      <c r="D239" s="1"/>
      <c r="E239" s="1"/>
    </row>
    <row r="240" spans="1:5" x14ac:dyDescent="0.35">
      <c r="A240" s="7"/>
      <c r="B240" s="1" t="s">
        <v>312</v>
      </c>
      <c r="C240" s="1"/>
      <c r="D240" s="1"/>
      <c r="E240" s="1"/>
    </row>
    <row r="241" spans="1:5" x14ac:dyDescent="0.35">
      <c r="A241" s="7"/>
      <c r="B241" s="1" t="s">
        <v>313</v>
      </c>
      <c r="C241" s="1"/>
      <c r="D241" s="1"/>
      <c r="E241" s="1"/>
    </row>
    <row r="242" spans="1:5" x14ac:dyDescent="0.35">
      <c r="A242" s="7"/>
      <c r="B242" s="1" t="s">
        <v>314</v>
      </c>
      <c r="C242" s="1"/>
      <c r="D242" s="1"/>
      <c r="E242" s="1"/>
    </row>
    <row r="243" spans="1:5" x14ac:dyDescent="0.35">
      <c r="A243" s="7"/>
      <c r="B243" s="133" t="s">
        <v>315</v>
      </c>
      <c r="C243" s="1"/>
      <c r="D243" s="1"/>
      <c r="E243" s="1"/>
    </row>
    <row r="244" spans="1:5" x14ac:dyDescent="0.35">
      <c r="A244" s="7"/>
      <c r="B244" s="133" t="s">
        <v>310</v>
      </c>
      <c r="C244" s="1"/>
      <c r="D244" s="1"/>
      <c r="E244" s="1"/>
    </row>
    <row r="245" spans="1:5" x14ac:dyDescent="0.35">
      <c r="A245" s="7"/>
      <c r="B245" s="1" t="s">
        <v>311</v>
      </c>
      <c r="C245" s="1"/>
      <c r="D245" s="1"/>
      <c r="E245" s="1"/>
    </row>
    <row r="246" spans="1:5" ht="21.75" thickBot="1" x14ac:dyDescent="0.4">
      <c r="A246" s="7"/>
      <c r="B246" s="1"/>
      <c r="C246" s="1"/>
      <c r="D246" s="1"/>
      <c r="E246" s="1"/>
    </row>
    <row r="247" spans="1:5" x14ac:dyDescent="0.35">
      <c r="A247" s="246" t="s">
        <v>81</v>
      </c>
      <c r="B247" s="247"/>
      <c r="C247" s="244" t="s">
        <v>3</v>
      </c>
      <c r="D247" s="76" t="s">
        <v>4</v>
      </c>
      <c r="E247" s="76" t="s">
        <v>94</v>
      </c>
    </row>
    <row r="248" spans="1:5" ht="21.75" thickBot="1" x14ac:dyDescent="0.4">
      <c r="A248" s="248"/>
      <c r="B248" s="249"/>
      <c r="C248" s="245"/>
      <c r="D248" s="77" t="s">
        <v>5</v>
      </c>
      <c r="E248" s="77" t="s">
        <v>95</v>
      </c>
    </row>
    <row r="249" spans="1:5" x14ac:dyDescent="0.35">
      <c r="A249" s="206" t="s">
        <v>149</v>
      </c>
      <c r="B249" s="5"/>
      <c r="C249" s="4" t="s">
        <v>129</v>
      </c>
      <c r="D249" s="71">
        <v>1</v>
      </c>
      <c r="E249" s="46">
        <v>50</v>
      </c>
    </row>
    <row r="250" spans="1:5" x14ac:dyDescent="0.35">
      <c r="A250" s="151"/>
      <c r="B250" s="152"/>
      <c r="C250" s="137"/>
      <c r="D250" s="13"/>
      <c r="E250" s="149"/>
    </row>
    <row r="251" spans="1:5" x14ac:dyDescent="0.35">
      <c r="A251" s="153" t="s">
        <v>223</v>
      </c>
      <c r="B251" s="154"/>
      <c r="C251" s="4" t="s">
        <v>225</v>
      </c>
      <c r="D251" s="26">
        <v>6</v>
      </c>
      <c r="E251" s="44">
        <v>40</v>
      </c>
    </row>
    <row r="252" spans="1:5" x14ac:dyDescent="0.35">
      <c r="A252" s="146" t="s">
        <v>224</v>
      </c>
      <c r="B252" s="155"/>
      <c r="C252" s="123"/>
      <c r="D252" s="26"/>
      <c r="E252" s="44"/>
    </row>
    <row r="253" spans="1:5" x14ac:dyDescent="0.35">
      <c r="A253" s="156" t="s">
        <v>151</v>
      </c>
      <c r="B253" s="157"/>
      <c r="C253" s="108"/>
      <c r="D253" s="26"/>
      <c r="E253" s="44"/>
    </row>
    <row r="254" spans="1:5" x14ac:dyDescent="0.35">
      <c r="A254" s="151"/>
      <c r="B254" s="158"/>
      <c r="C254" s="39"/>
      <c r="D254" s="13"/>
      <c r="E254" s="149"/>
    </row>
    <row r="255" spans="1:5" x14ac:dyDescent="0.35">
      <c r="A255" s="206" t="s">
        <v>152</v>
      </c>
      <c r="B255" s="161"/>
      <c r="C255" s="4" t="s">
        <v>219</v>
      </c>
      <c r="D255" s="159">
        <v>2</v>
      </c>
      <c r="E255" s="160">
        <v>33.33</v>
      </c>
    </row>
    <row r="256" spans="1:5" x14ac:dyDescent="0.35">
      <c r="A256" s="146"/>
      <c r="B256" s="147"/>
      <c r="C256" s="5" t="s">
        <v>46</v>
      </c>
      <c r="D256" s="26"/>
      <c r="E256" s="44"/>
    </row>
    <row r="257" spans="1:5" x14ac:dyDescent="0.35">
      <c r="A257" s="140"/>
      <c r="B257" s="139"/>
      <c r="C257" s="6"/>
      <c r="D257" s="13"/>
      <c r="E257" s="149"/>
    </row>
    <row r="258" spans="1:5" x14ac:dyDescent="0.35">
      <c r="A258" s="5" t="s">
        <v>226</v>
      </c>
      <c r="B258" s="5"/>
      <c r="C258" s="4" t="s">
        <v>227</v>
      </c>
      <c r="D258" s="26">
        <v>4</v>
      </c>
      <c r="E258" s="44">
        <v>57.14</v>
      </c>
    </row>
    <row r="259" spans="1:5" x14ac:dyDescent="0.35">
      <c r="A259" s="146" t="s">
        <v>99</v>
      </c>
      <c r="B259" s="147"/>
      <c r="C259" s="5" t="s">
        <v>99</v>
      </c>
      <c r="D259" s="26"/>
      <c r="E259" s="44"/>
    </row>
    <row r="260" spans="1:5" x14ac:dyDescent="0.35">
      <c r="A260" s="151"/>
      <c r="B260" s="152"/>
      <c r="C260" s="137"/>
      <c r="D260" s="13"/>
      <c r="E260" s="149"/>
    </row>
    <row r="261" spans="1:5" x14ac:dyDescent="0.35">
      <c r="A261" s="210" t="s">
        <v>316</v>
      </c>
      <c r="B261" s="211"/>
      <c r="C261" s="123" t="s">
        <v>218</v>
      </c>
      <c r="D261" s="26">
        <v>1</v>
      </c>
      <c r="E261" s="44">
        <v>100</v>
      </c>
    </row>
    <row r="262" spans="1:5" ht="21.75" thickBot="1" x14ac:dyDescent="0.4">
      <c r="A262" s="210"/>
      <c r="B262" s="211"/>
      <c r="C262" s="108"/>
      <c r="D262" s="26"/>
      <c r="E262" s="44"/>
    </row>
    <row r="263" spans="1:5" ht="21.75" thickBot="1" x14ac:dyDescent="0.4">
      <c r="A263" s="253">
        <v>3</v>
      </c>
      <c r="B263" s="254"/>
      <c r="C263" s="130">
        <v>5</v>
      </c>
      <c r="D263" s="130">
        <f>D261+D258+D255+D251+D249</f>
        <v>14</v>
      </c>
      <c r="E263" s="150">
        <f>D263*100/31</f>
        <v>45.161290322580648</v>
      </c>
    </row>
    <row r="264" spans="1:5" x14ac:dyDescent="0.35">
      <c r="A264" s="243"/>
      <c r="B264" s="243"/>
      <c r="C264" s="129"/>
      <c r="D264" s="16"/>
      <c r="E264" s="16"/>
    </row>
    <row r="265" spans="1:5" x14ac:dyDescent="0.35">
      <c r="A265" s="145"/>
      <c r="B265" s="145"/>
      <c r="C265" s="113"/>
      <c r="D265" s="25"/>
      <c r="E265" s="25"/>
    </row>
    <row r="266" spans="1:5" x14ac:dyDescent="0.35">
      <c r="A266" s="145"/>
      <c r="B266" s="145"/>
      <c r="C266" s="113"/>
      <c r="D266" s="25"/>
      <c r="E266" s="25"/>
    </row>
    <row r="267" spans="1:5" x14ac:dyDescent="0.35">
      <c r="A267" s="145"/>
      <c r="B267" s="145"/>
      <c r="C267" s="113"/>
      <c r="D267" s="25"/>
      <c r="E267" s="25"/>
    </row>
    <row r="268" spans="1:5" x14ac:dyDescent="0.35">
      <c r="A268" s="145"/>
      <c r="B268" s="145"/>
      <c r="C268" s="113"/>
      <c r="D268" s="25"/>
      <c r="E268" s="25"/>
    </row>
    <row r="269" spans="1:5" x14ac:dyDescent="0.35">
      <c r="A269" s="145"/>
      <c r="B269" s="145"/>
      <c r="C269" s="113"/>
      <c r="D269" s="25"/>
      <c r="E269" s="25"/>
    </row>
    <row r="270" spans="1:5" x14ac:dyDescent="0.35">
      <c r="A270" s="145"/>
      <c r="B270" s="145"/>
      <c r="C270" s="113"/>
      <c r="D270" s="25"/>
      <c r="E270" s="25"/>
    </row>
    <row r="271" spans="1:5" x14ac:dyDescent="0.35">
      <c r="A271" s="145"/>
      <c r="B271" s="145"/>
      <c r="C271" s="113"/>
      <c r="D271" s="25"/>
      <c r="E271" s="25"/>
    </row>
    <row r="272" spans="1:5" x14ac:dyDescent="0.35">
      <c r="A272" s="145"/>
      <c r="B272" s="145"/>
      <c r="C272" s="113"/>
      <c r="D272" s="25"/>
      <c r="E272" s="25"/>
    </row>
    <row r="273" spans="1:5" x14ac:dyDescent="0.35">
      <c r="A273" s="145"/>
      <c r="B273" s="145"/>
      <c r="C273" s="113"/>
      <c r="D273" s="25"/>
      <c r="E273" s="25"/>
    </row>
    <row r="274" spans="1:5" x14ac:dyDescent="0.35">
      <c r="A274" s="145"/>
      <c r="B274" s="145"/>
      <c r="C274" s="113"/>
      <c r="D274" s="25"/>
      <c r="E274" s="25"/>
    </row>
    <row r="275" spans="1:5" x14ac:dyDescent="0.35">
      <c r="A275" s="145"/>
      <c r="B275" s="145"/>
      <c r="C275" s="113"/>
      <c r="D275" s="25"/>
      <c r="E275" s="25"/>
    </row>
    <row r="276" spans="1:5" x14ac:dyDescent="0.35">
      <c r="A276" s="145"/>
      <c r="B276" s="145"/>
      <c r="C276" s="113"/>
      <c r="D276" s="25"/>
      <c r="E276" s="209">
        <v>28</v>
      </c>
    </row>
    <row r="277" spans="1:5" x14ac:dyDescent="0.35">
      <c r="A277" s="145"/>
      <c r="B277" s="145"/>
      <c r="C277" s="113"/>
      <c r="D277" s="25"/>
      <c r="E277" s="25"/>
    </row>
    <row r="278" spans="1:5" x14ac:dyDescent="0.35">
      <c r="A278" s="7"/>
      <c r="B278" s="1" t="s">
        <v>188</v>
      </c>
      <c r="C278" s="1"/>
      <c r="D278" s="1"/>
      <c r="E278" s="1"/>
    </row>
    <row r="279" spans="1:5" x14ac:dyDescent="0.35">
      <c r="A279" s="7" t="s">
        <v>322</v>
      </c>
      <c r="B279" s="1"/>
      <c r="C279" s="1"/>
      <c r="D279" s="1"/>
      <c r="E279" s="1"/>
    </row>
    <row r="280" spans="1:5" x14ac:dyDescent="0.35">
      <c r="A280" s="7"/>
      <c r="B280" s="133" t="s">
        <v>317</v>
      </c>
      <c r="C280" s="1"/>
      <c r="D280" s="1"/>
      <c r="E280" s="1"/>
    </row>
    <row r="281" spans="1:5" x14ac:dyDescent="0.35">
      <c r="A281" s="7"/>
      <c r="B281" s="133" t="s">
        <v>229</v>
      </c>
      <c r="C281" s="1"/>
      <c r="D281" s="1"/>
      <c r="E281" s="1"/>
    </row>
    <row r="282" spans="1:5" x14ac:dyDescent="0.35">
      <c r="A282" s="7"/>
      <c r="B282" s="133" t="s">
        <v>230</v>
      </c>
      <c r="C282" s="1"/>
      <c r="D282" s="1"/>
      <c r="E282" s="1"/>
    </row>
    <row r="283" spans="1:5" x14ac:dyDescent="0.35">
      <c r="A283" s="7"/>
      <c r="B283" s="133" t="s">
        <v>318</v>
      </c>
      <c r="C283" s="1"/>
      <c r="D283" s="1"/>
      <c r="E283" s="1"/>
    </row>
    <row r="284" spans="1:5" x14ac:dyDescent="0.35">
      <c r="A284" s="7"/>
      <c r="B284" s="1" t="s">
        <v>228</v>
      </c>
      <c r="C284" s="1"/>
      <c r="D284" s="1"/>
      <c r="E284" s="1"/>
    </row>
    <row r="285" spans="1:5" ht="21.75" thickBot="1" x14ac:dyDescent="0.4">
      <c r="A285" s="7"/>
      <c r="B285" s="1"/>
      <c r="C285" s="1"/>
      <c r="D285" s="1"/>
      <c r="E285" s="1"/>
    </row>
    <row r="286" spans="1:5" x14ac:dyDescent="0.35">
      <c r="A286" s="246" t="s">
        <v>81</v>
      </c>
      <c r="B286" s="247"/>
      <c r="C286" s="244" t="s">
        <v>3</v>
      </c>
      <c r="D286" s="76" t="s">
        <v>4</v>
      </c>
      <c r="E286" s="76" t="s">
        <v>94</v>
      </c>
    </row>
    <row r="287" spans="1:5" ht="21.75" thickBot="1" x14ac:dyDescent="0.4">
      <c r="A287" s="248"/>
      <c r="B287" s="249"/>
      <c r="C287" s="245"/>
      <c r="D287" s="77" t="s">
        <v>5</v>
      </c>
      <c r="E287" s="77" t="s">
        <v>95</v>
      </c>
    </row>
    <row r="288" spans="1:5" x14ac:dyDescent="0.35">
      <c r="A288" s="134" t="s">
        <v>233</v>
      </c>
      <c r="B288" s="135"/>
      <c r="C288" s="123" t="s">
        <v>129</v>
      </c>
      <c r="D288" s="71">
        <v>8</v>
      </c>
      <c r="E288" s="46">
        <v>50</v>
      </c>
    </row>
    <row r="289" spans="1:5" x14ac:dyDescent="0.35">
      <c r="A289" s="250" t="s">
        <v>141</v>
      </c>
      <c r="B289" s="251"/>
      <c r="C289" s="108"/>
      <c r="D289" s="26"/>
      <c r="E289" s="26"/>
    </row>
    <row r="290" spans="1:5" x14ac:dyDescent="0.35">
      <c r="A290" s="4" t="s">
        <v>229</v>
      </c>
      <c r="B290" s="4"/>
      <c r="C290" s="31"/>
      <c r="D290" s="26"/>
      <c r="E290" s="26"/>
    </row>
    <row r="291" spans="1:5" x14ac:dyDescent="0.35">
      <c r="A291" s="4" t="s">
        <v>234</v>
      </c>
      <c r="B291" s="4"/>
      <c r="C291" s="31"/>
      <c r="D291" s="26"/>
      <c r="E291" s="26"/>
    </row>
    <row r="292" spans="1:5" x14ac:dyDescent="0.35">
      <c r="A292" s="39" t="s">
        <v>235</v>
      </c>
      <c r="B292" s="39"/>
      <c r="C292" s="162"/>
      <c r="D292" s="13"/>
      <c r="E292" s="13"/>
    </row>
    <row r="293" spans="1:5" x14ac:dyDescent="0.35">
      <c r="A293" s="206" t="s">
        <v>232</v>
      </c>
      <c r="B293" s="207"/>
      <c r="C293" s="123" t="s">
        <v>161</v>
      </c>
      <c r="D293" s="26">
        <v>1</v>
      </c>
      <c r="E293" s="44">
        <v>25</v>
      </c>
    </row>
    <row r="294" spans="1:5" ht="21.75" thickBot="1" x14ac:dyDescent="0.4">
      <c r="A294" s="206"/>
      <c r="B294" s="207"/>
      <c r="C294" s="31"/>
      <c r="D294" s="26"/>
      <c r="E294" s="26"/>
    </row>
    <row r="295" spans="1:5" ht="21.75" thickBot="1" x14ac:dyDescent="0.4">
      <c r="A295" s="241">
        <v>3</v>
      </c>
      <c r="B295" s="242"/>
      <c r="C295" s="141">
        <v>2</v>
      </c>
      <c r="D295" s="141">
        <f>D288+D293</f>
        <v>9</v>
      </c>
      <c r="E295" s="174">
        <f>D295*100/20</f>
        <v>45</v>
      </c>
    </row>
    <row r="296" spans="1:5" x14ac:dyDescent="0.35">
      <c r="A296" s="252"/>
      <c r="B296" s="252"/>
      <c r="C296" s="113"/>
      <c r="D296" s="25"/>
      <c r="E296" s="25"/>
    </row>
    <row r="317" spans="5:5" x14ac:dyDescent="0.35">
      <c r="E317">
        <v>1</v>
      </c>
    </row>
  </sheetData>
  <mergeCells count="34">
    <mergeCell ref="C286:C287"/>
    <mergeCell ref="A289:B289"/>
    <mergeCell ref="A295:B295"/>
    <mergeCell ref="A296:B296"/>
    <mergeCell ref="A263:B263"/>
    <mergeCell ref="A264:B264"/>
    <mergeCell ref="A286:B287"/>
    <mergeCell ref="A231:B231"/>
    <mergeCell ref="A247:B248"/>
    <mergeCell ref="A219:B219"/>
    <mergeCell ref="C247:C248"/>
    <mergeCell ref="A179:B179"/>
    <mergeCell ref="A180:B180"/>
    <mergeCell ref="A206:B207"/>
    <mergeCell ref="C206:C207"/>
    <mergeCell ref="C84:C85"/>
    <mergeCell ref="A124:B125"/>
    <mergeCell ref="C124:C125"/>
    <mergeCell ref="A166:B167"/>
    <mergeCell ref="C166:C167"/>
    <mergeCell ref="A127:B127"/>
    <mergeCell ref="A131:B131"/>
    <mergeCell ref="A93:B93"/>
    <mergeCell ref="A87:B87"/>
    <mergeCell ref="A89:B89"/>
    <mergeCell ref="A92:B92"/>
    <mergeCell ref="A84:B85"/>
    <mergeCell ref="A13:E13"/>
    <mergeCell ref="A14:E14"/>
    <mergeCell ref="A48:B48"/>
    <mergeCell ref="A49:B49"/>
    <mergeCell ref="C43:C44"/>
    <mergeCell ref="A43:B44"/>
    <mergeCell ref="A46:B46"/>
  </mergeCells>
  <pageMargins left="0.51181102362204722" right="0.19685039370078741" top="0.59055118110236227" bottom="0.35433070866141736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189"/>
  <sheetViews>
    <sheetView view="pageBreakPreview" topLeftCell="A79" zoomScaleNormal="100" zoomScaleSheetLayoutView="100" workbookViewId="0">
      <selection activeCell="B104" sqref="B104"/>
    </sheetView>
  </sheetViews>
  <sheetFormatPr defaultRowHeight="21" x14ac:dyDescent="0.35"/>
  <cols>
    <col min="1" max="1" width="10.375" customWidth="1"/>
    <col min="2" max="2" width="20.375" customWidth="1"/>
    <col min="3" max="3" width="19.25" customWidth="1"/>
    <col min="4" max="4" width="10.625" customWidth="1"/>
    <col min="5" max="5" width="15.875" customWidth="1"/>
    <col min="6" max="6" width="17.125" customWidth="1"/>
  </cols>
  <sheetData>
    <row r="1" spans="1:6" x14ac:dyDescent="0.35">
      <c r="E1" s="1"/>
      <c r="F1" s="1">
        <v>29</v>
      </c>
    </row>
    <row r="12" spans="1:6" ht="21.75" thickBot="1" x14ac:dyDescent="0.4"/>
    <row r="13" spans="1:6" ht="69.95" customHeight="1" thickTop="1" x14ac:dyDescent="0.35">
      <c r="A13" s="230" t="s">
        <v>267</v>
      </c>
      <c r="B13" s="231"/>
      <c r="C13" s="231"/>
      <c r="D13" s="231"/>
      <c r="E13" s="231"/>
      <c r="F13" s="232"/>
    </row>
    <row r="14" spans="1:6" ht="69.95" customHeight="1" thickBot="1" x14ac:dyDescent="0.4">
      <c r="A14" s="233" t="s">
        <v>323</v>
      </c>
      <c r="B14" s="234"/>
      <c r="C14" s="234"/>
      <c r="D14" s="234"/>
      <c r="E14" s="234"/>
      <c r="F14" s="235"/>
    </row>
    <row r="15" spans="1:6" ht="21.75" thickTop="1" x14ac:dyDescent="0.35"/>
    <row r="34" spans="1:6" x14ac:dyDescent="0.35">
      <c r="F34" s="1">
        <v>30</v>
      </c>
    </row>
    <row r="35" spans="1:6" x14ac:dyDescent="0.35">
      <c r="F35" s="1"/>
    </row>
    <row r="36" spans="1:6" x14ac:dyDescent="0.35">
      <c r="B36" s="1" t="s">
        <v>325</v>
      </c>
      <c r="C36" s="1"/>
      <c r="D36" s="1"/>
      <c r="E36" s="1"/>
      <c r="F36" s="1"/>
    </row>
    <row r="37" spans="1:6" x14ac:dyDescent="0.35">
      <c r="B37" s="1" t="s">
        <v>82</v>
      </c>
      <c r="C37" s="1"/>
      <c r="D37" s="1"/>
      <c r="E37" s="1"/>
      <c r="F37" s="1"/>
    </row>
    <row r="38" spans="1:6" ht="21.75" thickBot="1" x14ac:dyDescent="0.4"/>
    <row r="39" spans="1:6" x14ac:dyDescent="0.35">
      <c r="A39" s="246" t="s">
        <v>81</v>
      </c>
      <c r="B39" s="247"/>
      <c r="C39" s="244" t="s">
        <v>3</v>
      </c>
      <c r="D39" s="76" t="s">
        <v>4</v>
      </c>
      <c r="E39" s="76" t="s">
        <v>94</v>
      </c>
      <c r="F39" s="163" t="s">
        <v>9</v>
      </c>
    </row>
    <row r="40" spans="1:6" ht="21.75" thickBot="1" x14ac:dyDescent="0.4">
      <c r="A40" s="248"/>
      <c r="B40" s="249"/>
      <c r="C40" s="245"/>
      <c r="D40" s="77" t="s">
        <v>5</v>
      </c>
      <c r="E40" s="77" t="s">
        <v>95</v>
      </c>
      <c r="F40" s="164" t="s">
        <v>96</v>
      </c>
    </row>
    <row r="41" spans="1:6" x14ac:dyDescent="0.35">
      <c r="A41" s="5" t="s">
        <v>238</v>
      </c>
      <c r="B41" s="5"/>
      <c r="C41" s="4" t="s">
        <v>194</v>
      </c>
      <c r="D41" s="71">
        <v>3</v>
      </c>
      <c r="E41" s="46">
        <v>7.5</v>
      </c>
      <c r="F41" s="165">
        <v>2460000</v>
      </c>
    </row>
    <row r="42" spans="1:6" x14ac:dyDescent="0.35">
      <c r="A42" s="31" t="s">
        <v>191</v>
      </c>
      <c r="B42" s="31"/>
      <c r="C42" s="31"/>
      <c r="D42" s="31"/>
      <c r="E42" s="31"/>
      <c r="F42" s="18"/>
    </row>
    <row r="43" spans="1:6" ht="21.75" thickBot="1" x14ac:dyDescent="0.4">
      <c r="A43" s="169"/>
      <c r="B43" s="167"/>
      <c r="C43" s="31"/>
      <c r="D43" s="31"/>
      <c r="E43" s="31"/>
      <c r="F43" s="18"/>
    </row>
    <row r="44" spans="1:6" ht="21.75" thickBot="1" x14ac:dyDescent="0.4">
      <c r="A44" s="241">
        <v>1</v>
      </c>
      <c r="B44" s="242"/>
      <c r="C44" s="141">
        <v>1</v>
      </c>
      <c r="D44" s="141">
        <v>3</v>
      </c>
      <c r="E44" s="174">
        <f>E41</f>
        <v>7.5</v>
      </c>
      <c r="F44" s="173">
        <f xml:space="preserve"> F41</f>
        <v>2460000</v>
      </c>
    </row>
    <row r="45" spans="1:6" x14ac:dyDescent="0.35">
      <c r="A45" s="129"/>
      <c r="B45" s="129"/>
      <c r="C45" s="129"/>
      <c r="D45" s="129"/>
      <c r="E45" s="129"/>
      <c r="F45" s="171"/>
    </row>
    <row r="46" spans="1:6" x14ac:dyDescent="0.35">
      <c r="B46" s="1" t="s">
        <v>29</v>
      </c>
      <c r="C46" s="1"/>
      <c r="D46" s="1"/>
      <c r="E46" s="1"/>
      <c r="F46" s="1"/>
    </row>
    <row r="47" spans="1:6" ht="21.75" thickBot="1" x14ac:dyDescent="0.4"/>
    <row r="48" spans="1:6" x14ac:dyDescent="0.35">
      <c r="A48" s="246" t="s">
        <v>81</v>
      </c>
      <c r="B48" s="247"/>
      <c r="C48" s="244" t="s">
        <v>3</v>
      </c>
      <c r="D48" s="76" t="s">
        <v>4</v>
      </c>
      <c r="E48" s="76" t="s">
        <v>94</v>
      </c>
      <c r="F48" s="163" t="s">
        <v>9</v>
      </c>
    </row>
    <row r="49" spans="1:6" ht="21.75" thickBot="1" x14ac:dyDescent="0.4">
      <c r="A49" s="248"/>
      <c r="B49" s="249"/>
      <c r="C49" s="245"/>
      <c r="D49" s="77" t="s">
        <v>5</v>
      </c>
      <c r="E49" s="77" t="s">
        <v>95</v>
      </c>
      <c r="F49" s="164" t="s">
        <v>96</v>
      </c>
    </row>
    <row r="50" spans="1:6" x14ac:dyDescent="0.35">
      <c r="A50" s="134" t="s">
        <v>239</v>
      </c>
      <c r="B50" s="135"/>
      <c r="C50" s="4" t="s">
        <v>64</v>
      </c>
      <c r="D50" s="71">
        <v>1</v>
      </c>
      <c r="E50" s="46">
        <v>10</v>
      </c>
      <c r="F50" s="165">
        <v>100000</v>
      </c>
    </row>
    <row r="51" spans="1:6" x14ac:dyDescent="0.35">
      <c r="A51" s="250" t="s">
        <v>240</v>
      </c>
      <c r="B51" s="251"/>
      <c r="C51" s="31"/>
      <c r="D51" s="31"/>
      <c r="E51" s="31"/>
      <c r="F51" s="18"/>
    </row>
    <row r="52" spans="1:6" x14ac:dyDescent="0.35">
      <c r="A52" s="169" t="s">
        <v>61</v>
      </c>
      <c r="B52" s="167"/>
      <c r="C52" s="31"/>
      <c r="D52" s="31"/>
      <c r="E52" s="31"/>
      <c r="F52" s="18"/>
    </row>
    <row r="53" spans="1:6" x14ac:dyDescent="0.35">
      <c r="A53" s="250" t="s">
        <v>241</v>
      </c>
      <c r="B53" s="251"/>
      <c r="C53" s="31"/>
      <c r="D53" s="31"/>
      <c r="E53" s="31"/>
      <c r="F53" s="18"/>
    </row>
    <row r="54" spans="1:6" x14ac:dyDescent="0.35">
      <c r="A54" s="143" t="s">
        <v>61</v>
      </c>
      <c r="B54" s="132"/>
      <c r="C54" s="31"/>
      <c r="D54" s="31"/>
      <c r="E54" s="31"/>
      <c r="F54" s="18"/>
    </row>
    <row r="55" spans="1:6" ht="21.75" thickBot="1" x14ac:dyDescent="0.4">
      <c r="A55" s="169"/>
      <c r="B55" s="167"/>
      <c r="C55" s="31"/>
      <c r="D55" s="31"/>
      <c r="E55" s="31"/>
      <c r="F55" s="18"/>
    </row>
    <row r="56" spans="1:6" ht="21.75" thickBot="1" x14ac:dyDescent="0.4">
      <c r="A56" s="241">
        <v>2</v>
      </c>
      <c r="B56" s="242"/>
      <c r="C56" s="141">
        <v>1</v>
      </c>
      <c r="D56" s="141">
        <v>1</v>
      </c>
      <c r="E56" s="174">
        <f>E50</f>
        <v>10</v>
      </c>
      <c r="F56" s="173">
        <f>F50</f>
        <v>100000</v>
      </c>
    </row>
    <row r="57" spans="1:6" x14ac:dyDescent="0.35">
      <c r="A57" s="113"/>
      <c r="B57" s="113"/>
      <c r="C57" s="113"/>
      <c r="D57" s="113"/>
      <c r="E57" s="113"/>
      <c r="F57" s="19"/>
    </row>
    <row r="58" spans="1:6" x14ac:dyDescent="0.35">
      <c r="B58" s="1" t="s">
        <v>78</v>
      </c>
      <c r="C58" s="1"/>
      <c r="D58" s="1"/>
      <c r="F58" s="1"/>
    </row>
    <row r="59" spans="1:6" ht="21.75" thickBot="1" x14ac:dyDescent="0.4"/>
    <row r="60" spans="1:6" x14ac:dyDescent="0.35">
      <c r="A60" s="246" t="s">
        <v>81</v>
      </c>
      <c r="B60" s="247"/>
      <c r="C60" s="244" t="s">
        <v>3</v>
      </c>
      <c r="D60" s="76" t="s">
        <v>4</v>
      </c>
      <c r="E60" s="76" t="s">
        <v>94</v>
      </c>
      <c r="F60" s="163" t="s">
        <v>9</v>
      </c>
    </row>
    <row r="61" spans="1:6" ht="21.75" thickBot="1" x14ac:dyDescent="0.4">
      <c r="A61" s="248"/>
      <c r="B61" s="249"/>
      <c r="C61" s="245"/>
      <c r="D61" s="77" t="s">
        <v>5</v>
      </c>
      <c r="E61" s="77" t="s">
        <v>95</v>
      </c>
      <c r="F61" s="164" t="s">
        <v>96</v>
      </c>
    </row>
    <row r="62" spans="1:6" x14ac:dyDescent="0.35">
      <c r="A62" s="218" t="s">
        <v>242</v>
      </c>
      <c r="B62" s="147"/>
      <c r="C62" s="4" t="s">
        <v>64</v>
      </c>
      <c r="D62" s="71">
        <v>37</v>
      </c>
      <c r="E62" s="71">
        <v>86.05</v>
      </c>
      <c r="F62" s="165">
        <v>300000</v>
      </c>
    </row>
    <row r="63" spans="1:6" x14ac:dyDescent="0.35">
      <c r="A63" s="169" t="s">
        <v>35</v>
      </c>
      <c r="B63" s="167"/>
      <c r="C63" s="31"/>
      <c r="D63" s="31"/>
      <c r="E63" s="31"/>
      <c r="F63" s="18"/>
    </row>
    <row r="64" spans="1:6" x14ac:dyDescent="0.35">
      <c r="A64" s="218" t="s">
        <v>255</v>
      </c>
      <c r="B64" s="147"/>
      <c r="C64" s="1"/>
      <c r="D64" s="31"/>
      <c r="E64" s="31"/>
      <c r="F64" s="18"/>
    </row>
    <row r="65" spans="1:6" x14ac:dyDescent="0.35">
      <c r="A65" s="169" t="s">
        <v>256</v>
      </c>
      <c r="B65" s="167"/>
      <c r="C65" s="31"/>
      <c r="D65" s="31"/>
      <c r="E65" s="31"/>
      <c r="F65" s="18"/>
    </row>
    <row r="66" spans="1:6" ht="21.75" thickBot="1" x14ac:dyDescent="0.4">
      <c r="A66" s="169"/>
      <c r="B66" s="167"/>
      <c r="C66" s="31"/>
      <c r="D66" s="31"/>
      <c r="E66" s="31"/>
      <c r="F66" s="18"/>
    </row>
    <row r="67" spans="1:6" ht="21.75" thickBot="1" x14ac:dyDescent="0.4">
      <c r="A67" s="241">
        <v>2</v>
      </c>
      <c r="B67" s="242"/>
      <c r="C67" s="141">
        <v>1</v>
      </c>
      <c r="D67" s="141">
        <v>37</v>
      </c>
      <c r="E67" s="141">
        <f>E62</f>
        <v>86.05</v>
      </c>
      <c r="F67" s="173">
        <f>F62</f>
        <v>300000</v>
      </c>
    </row>
    <row r="68" spans="1:6" x14ac:dyDescent="0.35">
      <c r="A68" s="113"/>
      <c r="B68" s="113"/>
      <c r="C68" s="113"/>
      <c r="D68" s="113"/>
      <c r="E68" s="113"/>
      <c r="F68" s="19"/>
    </row>
    <row r="69" spans="1:6" x14ac:dyDescent="0.35">
      <c r="A69" s="113"/>
      <c r="B69" s="113"/>
      <c r="C69" s="113"/>
      <c r="D69" s="113"/>
      <c r="E69" s="113"/>
      <c r="F69" s="19"/>
    </row>
    <row r="70" spans="1:6" x14ac:dyDescent="0.35">
      <c r="A70" s="113"/>
      <c r="B70" s="113"/>
      <c r="C70" s="113"/>
      <c r="D70" s="113"/>
      <c r="E70" s="113"/>
      <c r="F70" s="19"/>
    </row>
    <row r="71" spans="1:6" x14ac:dyDescent="0.35">
      <c r="F71" s="1">
        <v>31</v>
      </c>
    </row>
    <row r="72" spans="1:6" x14ac:dyDescent="0.35">
      <c r="F72" s="1"/>
    </row>
    <row r="73" spans="1:6" ht="18.95" customHeight="1" x14ac:dyDescent="0.35">
      <c r="B73" s="1" t="s">
        <v>326</v>
      </c>
      <c r="C73" s="1"/>
      <c r="D73" s="1"/>
      <c r="E73" s="1"/>
      <c r="F73" s="1"/>
    </row>
    <row r="74" spans="1:6" ht="18.95" customHeight="1" x14ac:dyDescent="0.35">
      <c r="B74" s="1" t="s">
        <v>30</v>
      </c>
      <c r="C74" s="1"/>
      <c r="D74" s="1"/>
    </row>
    <row r="75" spans="1:6" ht="18.95" customHeight="1" thickBot="1" x14ac:dyDescent="0.4"/>
    <row r="76" spans="1:6" ht="18.95" customHeight="1" x14ac:dyDescent="0.35">
      <c r="A76" s="246" t="s">
        <v>81</v>
      </c>
      <c r="B76" s="247"/>
      <c r="C76" s="244" t="s">
        <v>3</v>
      </c>
      <c r="D76" s="76" t="s">
        <v>4</v>
      </c>
      <c r="E76" s="76" t="s">
        <v>94</v>
      </c>
      <c r="F76" s="163" t="s">
        <v>9</v>
      </c>
    </row>
    <row r="77" spans="1:6" ht="18.95" customHeight="1" thickBot="1" x14ac:dyDescent="0.4">
      <c r="A77" s="248"/>
      <c r="B77" s="249"/>
      <c r="C77" s="245"/>
      <c r="D77" s="77" t="s">
        <v>5</v>
      </c>
      <c r="E77" s="77" t="s">
        <v>95</v>
      </c>
      <c r="F77" s="164" t="s">
        <v>96</v>
      </c>
    </row>
    <row r="78" spans="1:6" ht="18.95" customHeight="1" x14ac:dyDescent="0.35">
      <c r="A78" s="258" t="s">
        <v>243</v>
      </c>
      <c r="B78" s="142"/>
      <c r="C78" s="4" t="s">
        <v>129</v>
      </c>
      <c r="D78" s="71">
        <v>1</v>
      </c>
      <c r="E78" s="46">
        <v>100</v>
      </c>
      <c r="F78" s="165">
        <v>250000</v>
      </c>
    </row>
    <row r="79" spans="1:6" ht="18.95" customHeight="1" x14ac:dyDescent="0.35">
      <c r="A79" s="218" t="s">
        <v>244</v>
      </c>
      <c r="B79" s="142"/>
      <c r="C79" s="31"/>
      <c r="D79" s="31"/>
      <c r="E79" s="31"/>
      <c r="F79" s="18"/>
    </row>
    <row r="80" spans="1:6" ht="18.95" customHeight="1" x14ac:dyDescent="0.35">
      <c r="A80" s="5" t="s">
        <v>245</v>
      </c>
      <c r="B80" s="5"/>
      <c r="C80" s="31"/>
      <c r="D80" s="31"/>
      <c r="E80" s="31"/>
      <c r="F80" s="18"/>
    </row>
    <row r="81" spans="1:6" ht="18.95" customHeight="1" x14ac:dyDescent="0.35">
      <c r="A81" s="170"/>
      <c r="B81" s="168"/>
      <c r="C81" s="162"/>
      <c r="D81" s="162"/>
      <c r="E81" s="162"/>
      <c r="F81" s="166"/>
    </row>
    <row r="82" spans="1:6" ht="18.95" customHeight="1" x14ac:dyDescent="0.35">
      <c r="A82" s="5" t="s">
        <v>133</v>
      </c>
      <c r="B82" s="5"/>
      <c r="C82" s="108" t="s">
        <v>128</v>
      </c>
      <c r="D82" s="26">
        <v>12</v>
      </c>
      <c r="E82" s="44">
        <v>48</v>
      </c>
      <c r="F82" s="18">
        <v>5251750</v>
      </c>
    </row>
    <row r="83" spans="1:6" ht="18.95" customHeight="1" x14ac:dyDescent="0.35">
      <c r="A83" s="5" t="s">
        <v>208</v>
      </c>
      <c r="B83" s="5"/>
      <c r="C83" s="31"/>
      <c r="D83" s="31"/>
      <c r="E83" s="31"/>
      <c r="F83" s="18"/>
    </row>
    <row r="84" spans="1:6" ht="18.95" customHeight="1" x14ac:dyDescent="0.35">
      <c r="A84" s="5" t="s">
        <v>209</v>
      </c>
      <c r="B84" s="5"/>
      <c r="C84" s="31"/>
      <c r="D84" s="31"/>
      <c r="E84" s="31"/>
      <c r="F84" s="18"/>
    </row>
    <row r="85" spans="1:6" ht="18.95" customHeight="1" x14ac:dyDescent="0.35">
      <c r="A85" s="146" t="s">
        <v>0</v>
      </c>
      <c r="B85" s="147"/>
      <c r="C85" s="31"/>
      <c r="D85" s="31"/>
      <c r="E85" s="31"/>
      <c r="F85" s="18"/>
    </row>
    <row r="86" spans="1:6" ht="18.95" customHeight="1" x14ac:dyDescent="0.35">
      <c r="A86" s="170"/>
      <c r="B86" s="168"/>
      <c r="C86" s="162"/>
      <c r="D86" s="162"/>
      <c r="E86" s="162"/>
      <c r="F86" s="166"/>
    </row>
    <row r="87" spans="1:6" ht="18.95" customHeight="1" x14ac:dyDescent="0.35">
      <c r="A87" s="5" t="s">
        <v>180</v>
      </c>
      <c r="B87" s="5"/>
      <c r="C87" s="123" t="s">
        <v>130</v>
      </c>
      <c r="D87" s="26">
        <v>4</v>
      </c>
      <c r="E87" s="26">
        <v>28.57</v>
      </c>
      <c r="F87" s="18">
        <v>750000</v>
      </c>
    </row>
    <row r="88" spans="1:6" ht="18.95" customHeight="1" x14ac:dyDescent="0.35">
      <c r="A88" s="5" t="s">
        <v>347</v>
      </c>
      <c r="B88" s="5"/>
      <c r="C88" s="123" t="s">
        <v>99</v>
      </c>
      <c r="D88" s="26"/>
      <c r="E88" s="31"/>
      <c r="F88" s="18"/>
    </row>
    <row r="89" spans="1:6" ht="18.95" customHeight="1" x14ac:dyDescent="0.35">
      <c r="A89" s="169" t="s">
        <v>245</v>
      </c>
      <c r="B89" s="167"/>
      <c r="C89" s="31"/>
      <c r="D89" s="31"/>
      <c r="E89" s="31"/>
      <c r="F89" s="18"/>
    </row>
    <row r="90" spans="1:6" ht="18.95" customHeight="1" thickBot="1" x14ac:dyDescent="0.4">
      <c r="A90" s="170"/>
      <c r="B90" s="168"/>
      <c r="C90" s="162"/>
      <c r="D90" s="162"/>
      <c r="E90" s="162"/>
      <c r="F90" s="166"/>
    </row>
    <row r="91" spans="1:6" ht="18.95" customHeight="1" thickBot="1" x14ac:dyDescent="0.4">
      <c r="A91" s="241">
        <v>3</v>
      </c>
      <c r="B91" s="242"/>
      <c r="C91" s="141">
        <v>3</v>
      </c>
      <c r="D91" s="141">
        <f>D78+D82+D87</f>
        <v>17</v>
      </c>
      <c r="E91" s="174">
        <v>42.5</v>
      </c>
      <c r="F91" s="173">
        <f>F78+F82+F87</f>
        <v>6251750</v>
      </c>
    </row>
    <row r="92" spans="1:6" ht="18.95" customHeight="1" x14ac:dyDescent="0.35">
      <c r="A92" s="129"/>
      <c r="B92" s="129"/>
      <c r="C92" s="129"/>
      <c r="D92" s="129"/>
      <c r="E92" s="129"/>
      <c r="F92" s="199"/>
    </row>
    <row r="93" spans="1:6" ht="18.95" customHeight="1" x14ac:dyDescent="0.35">
      <c r="B93" s="19" t="s">
        <v>135</v>
      </c>
      <c r="C93" s="7"/>
      <c r="D93" s="7"/>
      <c r="E93" s="7"/>
      <c r="F93" s="7"/>
    </row>
    <row r="94" spans="1:6" ht="18.95" customHeight="1" thickBot="1" x14ac:dyDescent="0.4"/>
    <row r="95" spans="1:6" ht="18.95" customHeight="1" x14ac:dyDescent="0.35">
      <c r="A95" s="246" t="s">
        <v>81</v>
      </c>
      <c r="B95" s="247"/>
      <c r="C95" s="244" t="s">
        <v>3</v>
      </c>
      <c r="D95" s="76" t="s">
        <v>4</v>
      </c>
      <c r="E95" s="76" t="s">
        <v>94</v>
      </c>
      <c r="F95" s="163" t="s">
        <v>9</v>
      </c>
    </row>
    <row r="96" spans="1:6" ht="18.95" customHeight="1" thickBot="1" x14ac:dyDescent="0.4">
      <c r="A96" s="248"/>
      <c r="B96" s="249"/>
      <c r="C96" s="245"/>
      <c r="D96" s="77" t="s">
        <v>5</v>
      </c>
      <c r="E96" s="77" t="s">
        <v>95</v>
      </c>
      <c r="F96" s="164" t="s">
        <v>96</v>
      </c>
    </row>
    <row r="97" spans="1:6" ht="18.95" customHeight="1" x14ac:dyDescent="0.35">
      <c r="A97" s="4" t="s">
        <v>212</v>
      </c>
      <c r="B97" s="4"/>
      <c r="C97" s="4" t="s">
        <v>64</v>
      </c>
      <c r="D97" s="71">
        <v>1</v>
      </c>
      <c r="E97" s="46">
        <v>12.5</v>
      </c>
      <c r="F97" s="165">
        <v>10000</v>
      </c>
    </row>
    <row r="98" spans="1:6" ht="18.95" customHeight="1" x14ac:dyDescent="0.35">
      <c r="A98" s="143" t="s">
        <v>211</v>
      </c>
      <c r="B98" s="144"/>
      <c r="C98" s="31"/>
      <c r="D98" s="31"/>
      <c r="E98" s="200"/>
      <c r="F98" s="18"/>
    </row>
    <row r="99" spans="1:6" ht="18.95" customHeight="1" x14ac:dyDescent="0.35">
      <c r="A99" s="4" t="s">
        <v>348</v>
      </c>
      <c r="B99" s="4"/>
      <c r="C99" s="31"/>
      <c r="D99" s="31"/>
      <c r="E99" s="200"/>
      <c r="F99" s="18"/>
    </row>
    <row r="100" spans="1:6" ht="18.95" customHeight="1" x14ac:dyDescent="0.35">
      <c r="A100" s="4" t="s">
        <v>349</v>
      </c>
      <c r="B100" s="4"/>
      <c r="C100" s="31"/>
      <c r="D100" s="31"/>
      <c r="E100" s="200"/>
      <c r="F100" s="18"/>
    </row>
    <row r="101" spans="1:6" ht="18.95" customHeight="1" x14ac:dyDescent="0.35">
      <c r="A101" s="151"/>
      <c r="B101" s="138"/>
      <c r="C101" s="137"/>
      <c r="D101" s="13"/>
      <c r="E101" s="149"/>
      <c r="F101" s="166"/>
    </row>
    <row r="102" spans="1:6" ht="18.95" customHeight="1" x14ac:dyDescent="0.35">
      <c r="A102" s="5" t="s">
        <v>215</v>
      </c>
      <c r="B102" s="5"/>
      <c r="C102" s="4" t="s">
        <v>219</v>
      </c>
      <c r="D102" s="26">
        <v>1</v>
      </c>
      <c r="E102" s="44">
        <v>20</v>
      </c>
      <c r="F102" s="18">
        <v>10000</v>
      </c>
    </row>
    <row r="103" spans="1:6" ht="18.95" customHeight="1" x14ac:dyDescent="0.35">
      <c r="A103" s="5" t="s">
        <v>216</v>
      </c>
      <c r="B103" s="5"/>
      <c r="C103" s="5" t="s">
        <v>46</v>
      </c>
      <c r="D103" s="31"/>
      <c r="E103" s="200"/>
      <c r="F103" s="18"/>
    </row>
    <row r="104" spans="1:6" ht="18.95" customHeight="1" x14ac:dyDescent="0.35">
      <c r="A104" s="170"/>
      <c r="B104" s="168"/>
      <c r="C104" s="162"/>
      <c r="D104" s="162"/>
      <c r="E104" s="201"/>
      <c r="F104" s="166"/>
    </row>
    <row r="105" spans="1:6" ht="18.95" customHeight="1" x14ac:dyDescent="0.35">
      <c r="A105" s="5" t="s">
        <v>217</v>
      </c>
      <c r="B105" s="5"/>
      <c r="C105" s="5" t="s">
        <v>218</v>
      </c>
      <c r="D105" s="26">
        <v>1</v>
      </c>
      <c r="E105" s="44">
        <v>100</v>
      </c>
      <c r="F105" s="18">
        <v>50000</v>
      </c>
    </row>
    <row r="106" spans="1:6" ht="18.95" customHeight="1" x14ac:dyDescent="0.35">
      <c r="A106" s="5" t="s">
        <v>216</v>
      </c>
      <c r="B106" s="5"/>
      <c r="C106" s="123"/>
      <c r="D106" s="26"/>
      <c r="E106" s="200"/>
      <c r="F106" s="18"/>
    </row>
    <row r="107" spans="1:6" ht="18.95" customHeight="1" thickBot="1" x14ac:dyDescent="0.4">
      <c r="A107" s="170"/>
      <c r="B107" s="168"/>
      <c r="C107" s="162"/>
      <c r="D107" s="162"/>
      <c r="E107" s="201"/>
      <c r="F107" s="166"/>
    </row>
    <row r="108" spans="1:6" ht="21" customHeight="1" thickBot="1" x14ac:dyDescent="0.4">
      <c r="A108" s="241">
        <v>3</v>
      </c>
      <c r="B108" s="242"/>
      <c r="C108" s="141">
        <v>3</v>
      </c>
      <c r="D108" s="141">
        <v>3</v>
      </c>
      <c r="E108" s="174">
        <f>D108*100/14</f>
        <v>21.428571428571427</v>
      </c>
      <c r="F108" s="173">
        <f>F97+F102+F105</f>
        <v>70000</v>
      </c>
    </row>
    <row r="109" spans="1:6" ht="18.95" customHeight="1" x14ac:dyDescent="0.35">
      <c r="A109" s="9"/>
      <c r="B109" s="9"/>
      <c r="C109" s="172"/>
      <c r="D109" s="16"/>
      <c r="E109" s="129"/>
      <c r="F109" s="171"/>
    </row>
    <row r="110" spans="1:6" ht="18.95" customHeight="1" x14ac:dyDescent="0.35">
      <c r="A110" s="113"/>
      <c r="B110" s="113"/>
      <c r="C110" s="113"/>
      <c r="D110" s="113"/>
      <c r="E110" s="113"/>
      <c r="F110" s="19"/>
    </row>
    <row r="111" spans="1:6" ht="18.95" customHeight="1" x14ac:dyDescent="0.35">
      <c r="A111" s="113"/>
      <c r="B111" s="113"/>
      <c r="C111" s="113"/>
      <c r="D111" s="113"/>
      <c r="E111" s="113"/>
      <c r="F111" s="19"/>
    </row>
    <row r="112" spans="1:6" ht="18.95" customHeight="1" x14ac:dyDescent="0.35">
      <c r="A112" s="113"/>
      <c r="B112" s="113"/>
      <c r="C112" s="113"/>
      <c r="D112" s="113"/>
      <c r="E112" s="113"/>
      <c r="F112" s="19"/>
    </row>
    <row r="113" spans="1:6" ht="18.95" customHeight="1" x14ac:dyDescent="0.35">
      <c r="A113" s="113"/>
      <c r="B113" s="113"/>
      <c r="C113" s="113"/>
      <c r="D113" s="113"/>
      <c r="E113" s="113"/>
      <c r="F113" s="19">
        <v>32</v>
      </c>
    </row>
    <row r="114" spans="1:6" ht="18.95" customHeight="1" x14ac:dyDescent="0.35">
      <c r="A114" s="113"/>
      <c r="B114" s="113"/>
      <c r="C114" s="113"/>
      <c r="D114" s="113"/>
      <c r="E114" s="113"/>
      <c r="F114" s="19"/>
    </row>
    <row r="115" spans="1:6" x14ac:dyDescent="0.35">
      <c r="B115" s="1" t="s">
        <v>327</v>
      </c>
      <c r="C115" s="1"/>
      <c r="D115" s="1"/>
      <c r="E115" s="1"/>
      <c r="F115" s="1"/>
    </row>
    <row r="116" spans="1:6" x14ac:dyDescent="0.35">
      <c r="B116" s="1" t="s">
        <v>25</v>
      </c>
      <c r="C116" s="1"/>
      <c r="D116" s="1"/>
      <c r="E116" s="1"/>
      <c r="F116" s="1"/>
    </row>
    <row r="117" spans="1:6" ht="21.75" thickBot="1" x14ac:dyDescent="0.4"/>
    <row r="118" spans="1:6" x14ac:dyDescent="0.35">
      <c r="A118" s="246" t="s">
        <v>81</v>
      </c>
      <c r="B118" s="247"/>
      <c r="C118" s="244" t="s">
        <v>3</v>
      </c>
      <c r="D118" s="76" t="s">
        <v>4</v>
      </c>
      <c r="E118" s="76" t="s">
        <v>94</v>
      </c>
      <c r="F118" s="163" t="s">
        <v>9</v>
      </c>
    </row>
    <row r="119" spans="1:6" ht="21.75" thickBot="1" x14ac:dyDescent="0.4">
      <c r="A119" s="248"/>
      <c r="B119" s="249"/>
      <c r="C119" s="245"/>
      <c r="D119" s="77" t="s">
        <v>5</v>
      </c>
      <c r="E119" s="77" t="s">
        <v>95</v>
      </c>
      <c r="F119" s="164" t="s">
        <v>96</v>
      </c>
    </row>
    <row r="120" spans="1:6" x14ac:dyDescent="0.35">
      <c r="A120" s="143" t="s">
        <v>149</v>
      </c>
      <c r="B120" s="5"/>
      <c r="C120" s="4" t="s">
        <v>129</v>
      </c>
      <c r="D120" s="71">
        <v>1</v>
      </c>
      <c r="E120" s="46">
        <v>50</v>
      </c>
      <c r="F120" s="165">
        <v>5000</v>
      </c>
    </row>
    <row r="121" spans="1:6" x14ac:dyDescent="0.35">
      <c r="A121" s="170"/>
      <c r="B121" s="168"/>
      <c r="C121" s="162"/>
      <c r="D121" s="13"/>
      <c r="E121" s="149"/>
      <c r="F121" s="166"/>
    </row>
    <row r="122" spans="1:6" x14ac:dyDescent="0.35">
      <c r="A122" s="153" t="s">
        <v>223</v>
      </c>
      <c r="B122" s="154"/>
      <c r="C122" s="4" t="s">
        <v>225</v>
      </c>
      <c r="D122" s="26">
        <v>6</v>
      </c>
      <c r="E122" s="44">
        <v>40</v>
      </c>
      <c r="F122" s="18">
        <v>140000</v>
      </c>
    </row>
    <row r="123" spans="1:6" x14ac:dyDescent="0.35">
      <c r="A123" s="146" t="s">
        <v>224</v>
      </c>
      <c r="B123" s="155"/>
      <c r="C123" s="31"/>
      <c r="D123" s="26"/>
      <c r="E123" s="44"/>
      <c r="F123" s="18"/>
    </row>
    <row r="124" spans="1:6" x14ac:dyDescent="0.35">
      <c r="A124" s="156" t="s">
        <v>151</v>
      </c>
      <c r="B124" s="157"/>
      <c r="C124" s="31"/>
      <c r="D124" s="26"/>
      <c r="E124" s="44"/>
      <c r="F124" s="18"/>
    </row>
    <row r="125" spans="1:6" x14ac:dyDescent="0.35">
      <c r="A125" s="170"/>
      <c r="B125" s="168"/>
      <c r="C125" s="162"/>
      <c r="D125" s="13"/>
      <c r="E125" s="149"/>
      <c r="F125" s="166"/>
    </row>
    <row r="126" spans="1:6" x14ac:dyDescent="0.35">
      <c r="A126" s="143" t="s">
        <v>152</v>
      </c>
      <c r="B126" s="161"/>
      <c r="C126" s="4" t="s">
        <v>219</v>
      </c>
      <c r="D126" s="26">
        <v>2</v>
      </c>
      <c r="E126" s="44">
        <v>33.33</v>
      </c>
      <c r="F126" s="18">
        <v>350000</v>
      </c>
    </row>
    <row r="127" spans="1:6" x14ac:dyDescent="0.35">
      <c r="A127" s="169"/>
      <c r="B127" s="167"/>
      <c r="C127" s="5" t="s">
        <v>46</v>
      </c>
      <c r="D127" s="26"/>
      <c r="E127" s="44"/>
      <c r="F127" s="18"/>
    </row>
    <row r="128" spans="1:6" x14ac:dyDescent="0.35">
      <c r="A128" s="170"/>
      <c r="B128" s="168"/>
      <c r="C128" s="6"/>
      <c r="D128" s="13"/>
      <c r="E128" s="149"/>
      <c r="F128" s="166"/>
    </row>
    <row r="129" spans="1:6" x14ac:dyDescent="0.35">
      <c r="A129" s="5" t="s">
        <v>226</v>
      </c>
      <c r="B129" s="5"/>
      <c r="C129" s="4" t="s">
        <v>227</v>
      </c>
      <c r="D129" s="26">
        <v>4</v>
      </c>
      <c r="E129" s="44">
        <f>D129*100/7</f>
        <v>57.142857142857146</v>
      </c>
      <c r="F129" s="18">
        <v>808000</v>
      </c>
    </row>
    <row r="130" spans="1:6" x14ac:dyDescent="0.35">
      <c r="A130" s="146" t="s">
        <v>99</v>
      </c>
      <c r="B130" s="147"/>
      <c r="C130" s="5" t="s">
        <v>99</v>
      </c>
      <c r="D130" s="26"/>
      <c r="E130" s="44"/>
      <c r="F130" s="18"/>
    </row>
    <row r="131" spans="1:6" x14ac:dyDescent="0.35">
      <c r="A131" s="170"/>
      <c r="B131" s="168"/>
      <c r="C131" s="162"/>
      <c r="D131" s="13"/>
      <c r="E131" s="149"/>
      <c r="F131" s="166"/>
    </row>
    <row r="132" spans="1:6" x14ac:dyDescent="0.35">
      <c r="A132" s="146" t="s">
        <v>288</v>
      </c>
      <c r="B132" s="167"/>
      <c r="C132" s="31" t="s">
        <v>218</v>
      </c>
      <c r="D132" s="26">
        <v>1</v>
      </c>
      <c r="E132" s="44">
        <v>100</v>
      </c>
      <c r="F132" s="18">
        <v>100000</v>
      </c>
    </row>
    <row r="133" spans="1:6" ht="21.75" thickBot="1" x14ac:dyDescent="0.4">
      <c r="A133" s="169"/>
      <c r="B133" s="167"/>
      <c r="C133" s="31"/>
      <c r="D133" s="26"/>
      <c r="E133" s="44"/>
      <c r="F133" s="18"/>
    </row>
    <row r="134" spans="1:6" ht="21.75" thickBot="1" x14ac:dyDescent="0.4">
      <c r="A134" s="241">
        <v>3</v>
      </c>
      <c r="B134" s="242"/>
      <c r="C134" s="141">
        <v>5</v>
      </c>
      <c r="D134" s="141">
        <v>14</v>
      </c>
      <c r="E134" s="174">
        <f>D134*100/31</f>
        <v>45.161290322580648</v>
      </c>
      <c r="F134" s="173">
        <v>1403000</v>
      </c>
    </row>
    <row r="135" spans="1:6" x14ac:dyDescent="0.35">
      <c r="A135" s="129"/>
      <c r="B135" s="129"/>
      <c r="C135" s="129"/>
      <c r="D135" s="129"/>
      <c r="E135" s="129"/>
      <c r="F135" s="171"/>
    </row>
    <row r="136" spans="1:6" x14ac:dyDescent="0.35">
      <c r="A136" s="113"/>
      <c r="B136" s="113"/>
      <c r="C136" s="113"/>
      <c r="D136" s="113"/>
      <c r="E136" s="113"/>
      <c r="F136" s="19"/>
    </row>
    <row r="137" spans="1:6" x14ac:dyDescent="0.35">
      <c r="A137" s="113"/>
      <c r="B137" s="113"/>
      <c r="C137" s="113"/>
      <c r="D137" s="113"/>
      <c r="E137" s="113"/>
      <c r="F137" s="19"/>
    </row>
    <row r="138" spans="1:6" x14ac:dyDescent="0.35">
      <c r="A138" s="113"/>
      <c r="B138" s="113"/>
      <c r="C138" s="113"/>
      <c r="D138" s="113"/>
      <c r="E138" s="113"/>
      <c r="F138" s="19"/>
    </row>
    <row r="139" spans="1:6" x14ac:dyDescent="0.35">
      <c r="A139" s="113"/>
      <c r="B139" s="113"/>
      <c r="C139" s="113"/>
      <c r="D139" s="113"/>
      <c r="E139" s="113"/>
      <c r="F139" s="19"/>
    </row>
    <row r="140" spans="1:6" x14ac:dyDescent="0.35">
      <c r="A140" s="113"/>
      <c r="B140" s="113"/>
      <c r="C140" s="113"/>
      <c r="D140" s="113"/>
      <c r="E140" s="113"/>
      <c r="F140" s="19"/>
    </row>
    <row r="141" spans="1:6" x14ac:dyDescent="0.35">
      <c r="A141" s="113"/>
      <c r="B141" s="113"/>
      <c r="C141" s="113"/>
      <c r="D141" s="113"/>
      <c r="E141" s="113"/>
      <c r="F141" s="19"/>
    </row>
    <row r="142" spans="1:6" x14ac:dyDescent="0.35">
      <c r="A142" s="113"/>
      <c r="B142" s="113"/>
      <c r="C142" s="113"/>
      <c r="D142" s="113"/>
      <c r="E142" s="113"/>
      <c r="F142" s="19"/>
    </row>
    <row r="143" spans="1:6" x14ac:dyDescent="0.35">
      <c r="A143" s="113"/>
      <c r="B143" s="113"/>
      <c r="C143" s="113"/>
      <c r="D143" s="113"/>
      <c r="E143" s="113"/>
      <c r="F143" s="19"/>
    </row>
    <row r="144" spans="1:6" x14ac:dyDescent="0.35">
      <c r="A144" s="113"/>
      <c r="B144" s="113"/>
      <c r="C144" s="113"/>
      <c r="D144" s="113"/>
      <c r="E144" s="113"/>
      <c r="F144" s="19"/>
    </row>
    <row r="145" spans="1:11" x14ac:dyDescent="0.35">
      <c r="A145" s="113"/>
      <c r="B145" s="113"/>
      <c r="C145" s="113"/>
      <c r="D145" s="113"/>
      <c r="E145" s="113"/>
      <c r="F145" s="19"/>
    </row>
    <row r="146" spans="1:11" x14ac:dyDescent="0.35">
      <c r="A146" s="113"/>
      <c r="B146" s="113"/>
      <c r="C146" s="113" t="s">
        <v>19</v>
      </c>
      <c r="D146" s="113"/>
      <c r="E146" s="113"/>
      <c r="F146" s="19"/>
    </row>
    <row r="147" spans="1:11" x14ac:dyDescent="0.35">
      <c r="A147" s="113"/>
      <c r="B147" s="113"/>
      <c r="C147" s="113"/>
      <c r="D147" s="113"/>
      <c r="E147" s="113"/>
      <c r="F147" s="19"/>
    </row>
    <row r="148" spans="1:11" x14ac:dyDescent="0.35">
      <c r="A148" s="113"/>
      <c r="B148" s="113"/>
      <c r="C148" s="113"/>
      <c r="D148" s="113"/>
      <c r="E148" s="113"/>
      <c r="F148" s="19"/>
    </row>
    <row r="149" spans="1:11" x14ac:dyDescent="0.35">
      <c r="A149" s="113"/>
      <c r="B149" s="113"/>
      <c r="C149" s="113"/>
      <c r="D149" s="113"/>
      <c r="E149" s="113"/>
      <c r="F149" s="19"/>
    </row>
    <row r="150" spans="1:11" x14ac:dyDescent="0.35">
      <c r="A150" s="113"/>
      <c r="B150" s="113"/>
      <c r="C150" s="113"/>
      <c r="D150" s="113"/>
      <c r="E150" s="113"/>
      <c r="F150" s="19"/>
    </row>
    <row r="151" spans="1:11" x14ac:dyDescent="0.35">
      <c r="F151" s="1">
        <v>33</v>
      </c>
    </row>
    <row r="152" spans="1:11" x14ac:dyDescent="0.35">
      <c r="F152" s="1"/>
    </row>
    <row r="153" spans="1:11" x14ac:dyDescent="0.35">
      <c r="B153" s="1" t="s">
        <v>324</v>
      </c>
      <c r="C153" s="1"/>
      <c r="D153" s="1"/>
      <c r="E153" s="1"/>
      <c r="F153" s="1"/>
    </row>
    <row r="154" spans="1:11" x14ac:dyDescent="0.35">
      <c r="B154" s="1" t="s">
        <v>27</v>
      </c>
      <c r="C154" s="1"/>
      <c r="D154" s="1"/>
      <c r="E154" s="1"/>
      <c r="F154" s="25"/>
    </row>
    <row r="155" spans="1:11" ht="21.75" thickBot="1" x14ac:dyDescent="0.4"/>
    <row r="156" spans="1:11" x14ac:dyDescent="0.35">
      <c r="A156" s="246" t="s">
        <v>81</v>
      </c>
      <c r="B156" s="247"/>
      <c r="C156" s="244" t="s">
        <v>3</v>
      </c>
      <c r="D156" s="76" t="s">
        <v>4</v>
      </c>
      <c r="E156" s="76" t="s">
        <v>94</v>
      </c>
      <c r="F156" s="163" t="s">
        <v>9</v>
      </c>
    </row>
    <row r="157" spans="1:11" ht="21.75" thickBot="1" x14ac:dyDescent="0.4">
      <c r="A157" s="248"/>
      <c r="B157" s="249"/>
      <c r="C157" s="245"/>
      <c r="D157" s="77" t="s">
        <v>5</v>
      </c>
      <c r="E157" s="77" t="s">
        <v>95</v>
      </c>
      <c r="F157" s="164" t="s">
        <v>96</v>
      </c>
    </row>
    <row r="158" spans="1:11" x14ac:dyDescent="0.35">
      <c r="A158" s="2" t="s">
        <v>233</v>
      </c>
      <c r="B158" s="147"/>
      <c r="C158" s="123" t="s">
        <v>129</v>
      </c>
      <c r="D158" s="71">
        <v>8</v>
      </c>
      <c r="E158" s="176">
        <v>50</v>
      </c>
      <c r="F158" s="22">
        <v>496000</v>
      </c>
    </row>
    <row r="159" spans="1:11" x14ac:dyDescent="0.35">
      <c r="A159" s="143" t="s">
        <v>141</v>
      </c>
      <c r="B159" s="167"/>
      <c r="C159" s="31"/>
      <c r="D159" s="31"/>
      <c r="E159" s="177"/>
      <c r="F159" s="31"/>
    </row>
    <row r="160" spans="1:11" x14ac:dyDescent="0.35">
      <c r="A160" s="4" t="s">
        <v>229</v>
      </c>
      <c r="B160" s="167"/>
      <c r="C160" s="31"/>
      <c r="D160" s="31"/>
      <c r="E160" s="177"/>
      <c r="F160" s="31"/>
      <c r="K160" t="s">
        <v>19</v>
      </c>
    </row>
    <row r="161" spans="1:6" x14ac:dyDescent="0.35">
      <c r="A161" s="143" t="s">
        <v>246</v>
      </c>
      <c r="B161" s="167"/>
      <c r="C161" s="31"/>
      <c r="D161" s="31"/>
      <c r="E161" s="177"/>
      <c r="F161" s="31"/>
    </row>
    <row r="162" spans="1:6" x14ac:dyDescent="0.35">
      <c r="A162" s="143" t="s">
        <v>235</v>
      </c>
      <c r="B162" s="167"/>
      <c r="C162" s="31"/>
      <c r="D162" s="31"/>
      <c r="E162" s="177"/>
      <c r="F162" s="31"/>
    </row>
    <row r="163" spans="1:6" x14ac:dyDescent="0.35">
      <c r="A163" s="151"/>
      <c r="B163" s="168"/>
      <c r="C163" s="123"/>
      <c r="D163" s="162"/>
      <c r="E163" s="178"/>
      <c r="F163" s="162"/>
    </row>
    <row r="164" spans="1:6" x14ac:dyDescent="0.35">
      <c r="A164" s="5" t="s">
        <v>232</v>
      </c>
      <c r="B164" s="5"/>
      <c r="C164" s="175" t="s">
        <v>161</v>
      </c>
      <c r="D164" s="26">
        <v>1</v>
      </c>
      <c r="E164" s="179">
        <v>25</v>
      </c>
      <c r="F164" s="18">
        <v>50000</v>
      </c>
    </row>
    <row r="165" spans="1:6" ht="21.75" thickBot="1" x14ac:dyDescent="0.4">
      <c r="A165" s="151"/>
      <c r="B165" s="138"/>
      <c r="C165" s="162"/>
      <c r="D165" s="162"/>
      <c r="E165" s="178"/>
      <c r="F165" s="166"/>
    </row>
    <row r="166" spans="1:6" ht="21.75" thickBot="1" x14ac:dyDescent="0.4">
      <c r="A166" s="241">
        <v>3</v>
      </c>
      <c r="B166" s="242"/>
      <c r="C166" s="141">
        <v>2</v>
      </c>
      <c r="D166" s="141">
        <f>D158+D164</f>
        <v>9</v>
      </c>
      <c r="E166" s="202">
        <v>45</v>
      </c>
      <c r="F166" s="173">
        <f>F158+F164</f>
        <v>546000</v>
      </c>
    </row>
    <row r="167" spans="1:6" x14ac:dyDescent="0.35">
      <c r="A167" s="129"/>
      <c r="B167" s="129"/>
      <c r="C167" s="129"/>
      <c r="D167" s="129"/>
      <c r="E167" s="129"/>
      <c r="F167" s="171"/>
    </row>
    <row r="168" spans="1:6" x14ac:dyDescent="0.35">
      <c r="A168" s="113"/>
      <c r="B168" s="113"/>
      <c r="C168" s="113"/>
      <c r="D168" s="113"/>
      <c r="E168" s="113"/>
      <c r="F168" s="19"/>
    </row>
    <row r="169" spans="1:6" x14ac:dyDescent="0.35">
      <c r="A169" s="113"/>
      <c r="B169" s="113"/>
      <c r="C169" s="113"/>
      <c r="D169" s="113"/>
      <c r="E169" s="113"/>
      <c r="F169" s="19"/>
    </row>
    <row r="170" spans="1:6" x14ac:dyDescent="0.35">
      <c r="A170" s="113"/>
      <c r="B170" s="113"/>
      <c r="C170" s="113"/>
      <c r="D170" s="113"/>
      <c r="E170" s="113"/>
      <c r="F170" s="19"/>
    </row>
    <row r="171" spans="1:6" x14ac:dyDescent="0.35">
      <c r="A171" s="113"/>
      <c r="B171" s="113"/>
      <c r="C171" s="113"/>
      <c r="D171" s="113"/>
      <c r="E171" s="113"/>
      <c r="F171" s="19"/>
    </row>
    <row r="172" spans="1:6" x14ac:dyDescent="0.35">
      <c r="A172" s="113"/>
      <c r="B172" s="113"/>
      <c r="C172" s="113"/>
      <c r="D172" s="113"/>
      <c r="E172" s="113"/>
      <c r="F172" s="19"/>
    </row>
    <row r="173" spans="1:6" x14ac:dyDescent="0.35">
      <c r="A173" s="113"/>
      <c r="B173" s="113"/>
      <c r="C173" s="113"/>
      <c r="D173" s="113"/>
      <c r="E173" s="113"/>
      <c r="F173" s="19"/>
    </row>
    <row r="174" spans="1:6" x14ac:dyDescent="0.35">
      <c r="A174" s="113"/>
      <c r="B174" s="113"/>
      <c r="C174" s="113"/>
      <c r="D174" s="113"/>
      <c r="E174" s="113"/>
      <c r="F174" s="19"/>
    </row>
    <row r="175" spans="1:6" x14ac:dyDescent="0.35">
      <c r="A175" s="113"/>
      <c r="B175" s="113"/>
      <c r="C175" s="113"/>
      <c r="D175" s="113"/>
      <c r="E175" s="113"/>
      <c r="F175" s="19"/>
    </row>
    <row r="176" spans="1:6" x14ac:dyDescent="0.35">
      <c r="A176" s="113"/>
      <c r="B176" s="113"/>
      <c r="C176" s="113"/>
      <c r="D176" s="113"/>
      <c r="E176" s="113"/>
      <c r="F176" s="19"/>
    </row>
    <row r="177" spans="1:6" x14ac:dyDescent="0.35">
      <c r="A177" s="113"/>
      <c r="B177" s="113"/>
      <c r="C177" s="113"/>
      <c r="D177" s="113"/>
      <c r="E177" s="113"/>
      <c r="F177" s="19"/>
    </row>
    <row r="178" spans="1:6" x14ac:dyDescent="0.35">
      <c r="A178" s="113"/>
      <c r="B178" s="113"/>
      <c r="C178" s="113"/>
      <c r="D178" s="113"/>
      <c r="E178" s="113"/>
      <c r="F178" s="19"/>
    </row>
    <row r="179" spans="1:6" x14ac:dyDescent="0.35">
      <c r="A179" s="113"/>
      <c r="B179" s="113"/>
      <c r="C179" s="113"/>
      <c r="D179" s="113"/>
      <c r="E179" s="113"/>
      <c r="F179" s="19"/>
    </row>
    <row r="180" spans="1:6" x14ac:dyDescent="0.35">
      <c r="A180" s="113"/>
      <c r="B180" s="113"/>
      <c r="C180" s="113"/>
      <c r="D180" s="113"/>
      <c r="E180" s="113"/>
      <c r="F180" s="19"/>
    </row>
    <row r="181" spans="1:6" x14ac:dyDescent="0.35">
      <c r="A181" s="113"/>
      <c r="B181" s="113"/>
      <c r="C181" s="113"/>
      <c r="D181" s="113"/>
      <c r="E181" s="113"/>
      <c r="F181" s="19"/>
    </row>
    <row r="182" spans="1:6" x14ac:dyDescent="0.35">
      <c r="A182" s="113"/>
      <c r="B182" s="113"/>
      <c r="C182" s="113"/>
      <c r="D182" s="113"/>
      <c r="E182" s="113"/>
      <c r="F182" s="19"/>
    </row>
    <row r="183" spans="1:6" x14ac:dyDescent="0.35">
      <c r="A183" s="113"/>
      <c r="B183" s="113"/>
      <c r="C183" s="113"/>
      <c r="D183" s="113"/>
      <c r="E183" s="113"/>
      <c r="F183" s="19"/>
    </row>
    <row r="184" spans="1:6" x14ac:dyDescent="0.35">
      <c r="A184" s="113"/>
      <c r="B184" s="113"/>
      <c r="C184" s="113" t="s">
        <v>19</v>
      </c>
      <c r="D184" s="113"/>
      <c r="E184" s="113"/>
      <c r="F184" s="19"/>
    </row>
    <row r="185" spans="1:6" x14ac:dyDescent="0.35">
      <c r="A185" s="113"/>
      <c r="B185" s="113"/>
      <c r="C185" s="113"/>
      <c r="D185" s="113"/>
      <c r="E185" s="113"/>
      <c r="F185" s="19"/>
    </row>
    <row r="186" spans="1:6" x14ac:dyDescent="0.35">
      <c r="A186" s="113"/>
      <c r="B186" s="113"/>
      <c r="C186" s="113"/>
      <c r="D186" s="113"/>
      <c r="E186" s="113"/>
      <c r="F186" s="19"/>
    </row>
    <row r="187" spans="1:6" x14ac:dyDescent="0.35">
      <c r="A187" s="113"/>
      <c r="B187" s="113"/>
      <c r="C187" s="113"/>
      <c r="D187" s="113"/>
      <c r="E187" s="113"/>
      <c r="F187" s="19"/>
    </row>
    <row r="188" spans="1:6" x14ac:dyDescent="0.35">
      <c r="A188" s="113"/>
      <c r="B188" s="113"/>
      <c r="C188" s="113"/>
      <c r="D188" s="113"/>
      <c r="E188" s="113"/>
      <c r="F188" s="113"/>
    </row>
    <row r="189" spans="1:6" x14ac:dyDescent="0.35">
      <c r="F189">
        <v>1</v>
      </c>
    </row>
  </sheetData>
  <mergeCells count="25">
    <mergeCell ref="A76:B77"/>
    <mergeCell ref="C76:C77"/>
    <mergeCell ref="A48:B49"/>
    <mergeCell ref="C48:C49"/>
    <mergeCell ref="A60:B61"/>
    <mergeCell ref="C60:C61"/>
    <mergeCell ref="A51:B51"/>
    <mergeCell ref="A53:B53"/>
    <mergeCell ref="A56:B56"/>
    <mergeCell ref="A13:F13"/>
    <mergeCell ref="A14:F14"/>
    <mergeCell ref="A134:B134"/>
    <mergeCell ref="A166:B166"/>
    <mergeCell ref="A156:B157"/>
    <mergeCell ref="C156:C157"/>
    <mergeCell ref="A91:B91"/>
    <mergeCell ref="A95:B96"/>
    <mergeCell ref="A118:B119"/>
    <mergeCell ref="C118:C119"/>
    <mergeCell ref="C95:C96"/>
    <mergeCell ref="A108:B108"/>
    <mergeCell ref="A39:B40"/>
    <mergeCell ref="C39:C40"/>
    <mergeCell ref="A44:B44"/>
    <mergeCell ref="A67:B67"/>
  </mergeCells>
  <pageMargins left="0.39370078740157483" right="0.35433070866141736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90"/>
  <sheetViews>
    <sheetView tabSelected="1" view="pageBreakPreview" topLeftCell="A175" zoomScaleNormal="100" zoomScaleSheetLayoutView="100" workbookViewId="0">
      <selection activeCell="A167" sqref="A167"/>
    </sheetView>
  </sheetViews>
  <sheetFormatPr defaultRowHeight="21" x14ac:dyDescent="0.35"/>
  <cols>
    <col min="1" max="1" width="24.375" customWidth="1"/>
    <col min="2" max="2" width="18.75" customWidth="1"/>
    <col min="3" max="3" width="9.375" customWidth="1"/>
    <col min="4" max="4" width="11.625" customWidth="1"/>
    <col min="5" max="5" width="13.875" customWidth="1"/>
    <col min="6" max="6" width="13.25" customWidth="1"/>
  </cols>
  <sheetData>
    <row r="1" spans="1:6" x14ac:dyDescent="0.35">
      <c r="E1" s="1"/>
      <c r="F1" s="1">
        <v>34</v>
      </c>
    </row>
    <row r="12" spans="1:6" ht="21.75" thickBot="1" x14ac:dyDescent="0.4"/>
    <row r="13" spans="1:6" ht="61.5" thickTop="1" x14ac:dyDescent="0.35">
      <c r="A13" s="230" t="s">
        <v>268</v>
      </c>
      <c r="B13" s="231"/>
      <c r="C13" s="231"/>
      <c r="D13" s="231"/>
      <c r="E13" s="231"/>
      <c r="F13" s="232"/>
    </row>
    <row r="14" spans="1:6" ht="61.5" thickBot="1" x14ac:dyDescent="0.4">
      <c r="A14" s="233" t="s">
        <v>323</v>
      </c>
      <c r="B14" s="234"/>
      <c r="C14" s="234"/>
      <c r="D14" s="234"/>
      <c r="E14" s="234"/>
      <c r="F14" s="235"/>
    </row>
    <row r="15" spans="1:6" ht="21.75" thickTop="1" x14ac:dyDescent="0.35"/>
    <row r="35" spans="1:6" x14ac:dyDescent="0.35">
      <c r="F35" s="1">
        <v>35</v>
      </c>
    </row>
    <row r="36" spans="1:6" x14ac:dyDescent="0.35">
      <c r="F36" s="1"/>
    </row>
    <row r="37" spans="1:6" x14ac:dyDescent="0.35">
      <c r="A37" s="1" t="s">
        <v>328</v>
      </c>
      <c r="B37" s="1"/>
      <c r="C37" s="1"/>
      <c r="D37" s="1"/>
      <c r="E37" s="1"/>
      <c r="F37" s="1"/>
    </row>
    <row r="38" spans="1:6" x14ac:dyDescent="0.35">
      <c r="A38" s="10" t="s">
        <v>82</v>
      </c>
      <c r="B38" s="10"/>
      <c r="C38" s="10"/>
      <c r="D38" s="10"/>
      <c r="E38" s="10"/>
      <c r="F38" s="1"/>
    </row>
    <row r="39" spans="1:6" ht="21.75" thickBot="1" x14ac:dyDescent="0.4"/>
    <row r="40" spans="1:6" x14ac:dyDescent="0.35">
      <c r="A40" s="244" t="s">
        <v>81</v>
      </c>
      <c r="B40" s="244" t="s">
        <v>3</v>
      </c>
      <c r="C40" s="76" t="s">
        <v>4</v>
      </c>
      <c r="D40" s="76" t="s">
        <v>6</v>
      </c>
      <c r="E40" s="76" t="s">
        <v>9</v>
      </c>
      <c r="F40" s="76" t="s">
        <v>6</v>
      </c>
    </row>
    <row r="41" spans="1:6" x14ac:dyDescent="0.35">
      <c r="A41" s="255"/>
      <c r="B41" s="255"/>
      <c r="C41" s="78" t="s">
        <v>5</v>
      </c>
      <c r="D41" s="78" t="s">
        <v>7</v>
      </c>
      <c r="E41" s="78" t="s">
        <v>10</v>
      </c>
      <c r="F41" s="78" t="s">
        <v>11</v>
      </c>
    </row>
    <row r="42" spans="1:6" ht="21.75" thickBot="1" x14ac:dyDescent="0.4">
      <c r="A42" s="245"/>
      <c r="B42" s="37"/>
      <c r="C42" s="37"/>
      <c r="D42" s="77" t="s">
        <v>8</v>
      </c>
      <c r="E42" s="79" t="s">
        <v>18</v>
      </c>
      <c r="F42" s="79" t="s">
        <v>8</v>
      </c>
    </row>
    <row r="43" spans="1:6" x14ac:dyDescent="0.35">
      <c r="A43" s="5" t="s">
        <v>175</v>
      </c>
      <c r="B43" s="4" t="s">
        <v>257</v>
      </c>
      <c r="C43" s="26">
        <v>3</v>
      </c>
      <c r="D43" s="86">
        <f>C43*100/40</f>
        <v>7.5</v>
      </c>
      <c r="E43" s="27">
        <v>2460000</v>
      </c>
      <c r="F43" s="87">
        <f>E43*100/75654000</f>
        <v>3.2516456499325876</v>
      </c>
    </row>
    <row r="44" spans="1:6" x14ac:dyDescent="0.35">
      <c r="A44" s="5" t="s">
        <v>33</v>
      </c>
      <c r="B44" s="4" t="s">
        <v>258</v>
      </c>
      <c r="C44" s="21"/>
      <c r="D44" s="42"/>
      <c r="E44" s="21"/>
      <c r="F44" s="21"/>
    </row>
    <row r="45" spans="1:6" x14ac:dyDescent="0.35">
      <c r="A45" s="5" t="s">
        <v>32</v>
      </c>
      <c r="B45" s="4"/>
      <c r="C45" s="21"/>
      <c r="D45" s="42"/>
      <c r="E45" s="21"/>
      <c r="F45" s="21"/>
    </row>
    <row r="46" spans="1:6" ht="21.75" thickBot="1" x14ac:dyDescent="0.4">
      <c r="A46" s="32"/>
      <c r="B46" s="39"/>
      <c r="C46" s="40"/>
      <c r="D46" s="43"/>
      <c r="E46" s="40"/>
      <c r="F46" s="40"/>
    </row>
    <row r="47" spans="1:6" ht="21.75" thickBot="1" x14ac:dyDescent="0.4">
      <c r="A47" s="57">
        <v>1</v>
      </c>
      <c r="B47" s="57">
        <v>1</v>
      </c>
      <c r="C47" s="57">
        <v>3</v>
      </c>
      <c r="D47" s="88">
        <f>D43</f>
        <v>7.5</v>
      </c>
      <c r="E47" s="89">
        <f>E43</f>
        <v>2460000</v>
      </c>
      <c r="F47" s="90">
        <f>F43</f>
        <v>3.2516456499325876</v>
      </c>
    </row>
    <row r="48" spans="1:6" x14ac:dyDescent="0.35">
      <c r="F48" s="195"/>
    </row>
    <row r="49" spans="1:7" x14ac:dyDescent="0.35">
      <c r="A49" s="10" t="s">
        <v>249</v>
      </c>
      <c r="B49" s="10"/>
      <c r="C49" s="10"/>
      <c r="D49" s="10"/>
      <c r="E49" s="193"/>
    </row>
    <row r="50" spans="1:7" ht="21.75" thickBot="1" x14ac:dyDescent="0.4"/>
    <row r="51" spans="1:7" x14ac:dyDescent="0.35">
      <c r="A51" s="244" t="s">
        <v>81</v>
      </c>
      <c r="B51" s="244" t="s">
        <v>3</v>
      </c>
      <c r="C51" s="76" t="s">
        <v>4</v>
      </c>
      <c r="D51" s="76" t="s">
        <v>6</v>
      </c>
      <c r="E51" s="76" t="s">
        <v>9</v>
      </c>
      <c r="F51" s="76" t="s">
        <v>6</v>
      </c>
    </row>
    <row r="52" spans="1:7" x14ac:dyDescent="0.35">
      <c r="A52" s="255"/>
      <c r="B52" s="255"/>
      <c r="C52" s="78" t="s">
        <v>5</v>
      </c>
      <c r="D52" s="78" t="s">
        <v>7</v>
      </c>
      <c r="E52" s="78" t="s">
        <v>10</v>
      </c>
      <c r="F52" s="78" t="s">
        <v>11</v>
      </c>
    </row>
    <row r="53" spans="1:7" ht="21.75" thickBot="1" x14ac:dyDescent="0.4">
      <c r="A53" s="245"/>
      <c r="B53" s="37"/>
      <c r="C53" s="37"/>
      <c r="D53" s="77" t="s">
        <v>8</v>
      </c>
      <c r="E53" s="79" t="s">
        <v>18</v>
      </c>
      <c r="F53" s="79" t="s">
        <v>8</v>
      </c>
    </row>
    <row r="54" spans="1:7" x14ac:dyDescent="0.35">
      <c r="A54" s="5" t="s">
        <v>113</v>
      </c>
      <c r="B54" s="4" t="s">
        <v>64</v>
      </c>
      <c r="C54" s="26">
        <v>1</v>
      </c>
      <c r="D54" s="91">
        <f>C54*100/10</f>
        <v>10</v>
      </c>
      <c r="E54" s="92">
        <v>100000</v>
      </c>
      <c r="F54" s="85">
        <f>E54*100/570000</f>
        <v>17.543859649122808</v>
      </c>
    </row>
    <row r="55" spans="1:7" x14ac:dyDescent="0.35">
      <c r="A55" s="5" t="s">
        <v>59</v>
      </c>
      <c r="B55" s="8"/>
      <c r="C55" s="21"/>
      <c r="D55" s="21"/>
      <c r="E55" s="21"/>
      <c r="F55" s="21"/>
    </row>
    <row r="56" spans="1:7" x14ac:dyDescent="0.35">
      <c r="A56" s="5" t="s">
        <v>60</v>
      </c>
      <c r="B56" s="21"/>
      <c r="C56" s="21"/>
      <c r="D56" s="21"/>
      <c r="E56" s="21"/>
      <c r="F56" s="21"/>
    </row>
    <row r="57" spans="1:7" x14ac:dyDescent="0.35">
      <c r="A57" s="5" t="s">
        <v>61</v>
      </c>
      <c r="B57" s="4"/>
      <c r="C57" s="26"/>
      <c r="D57" s="26"/>
      <c r="E57" s="18"/>
      <c r="F57" s="21"/>
    </row>
    <row r="58" spans="1:7" x14ac:dyDescent="0.35">
      <c r="A58" s="5" t="s">
        <v>176</v>
      </c>
      <c r="B58" s="4"/>
      <c r="C58" s="26"/>
      <c r="D58" s="26"/>
      <c r="E58" s="18"/>
      <c r="F58" s="26"/>
      <c r="G58" s="195"/>
    </row>
    <row r="59" spans="1:7" ht="21.75" thickBot="1" x14ac:dyDescent="0.4">
      <c r="A59" s="5" t="s">
        <v>31</v>
      </c>
      <c r="B59" s="4"/>
      <c r="C59" s="26"/>
      <c r="D59" s="26"/>
      <c r="E59" s="18"/>
      <c r="F59" s="26"/>
    </row>
    <row r="60" spans="1:7" ht="21.75" thickBot="1" x14ac:dyDescent="0.4">
      <c r="A60" s="57">
        <v>2</v>
      </c>
      <c r="B60" s="57">
        <v>1</v>
      </c>
      <c r="C60" s="57">
        <v>1</v>
      </c>
      <c r="D60" s="62">
        <f>C60*100/10</f>
        <v>10</v>
      </c>
      <c r="E60" s="60">
        <v>100000</v>
      </c>
      <c r="F60" s="62">
        <f>E60*100/570000</f>
        <v>17.543859649122808</v>
      </c>
    </row>
    <row r="72" spans="1:6" x14ac:dyDescent="0.35">
      <c r="F72" s="1">
        <v>36</v>
      </c>
    </row>
    <row r="73" spans="1:6" x14ac:dyDescent="0.35">
      <c r="A73" s="193"/>
      <c r="B73" s="193"/>
      <c r="C73" s="193"/>
      <c r="D73" s="193"/>
    </row>
    <row r="74" spans="1:6" x14ac:dyDescent="0.35">
      <c r="A74" s="10" t="s">
        <v>253</v>
      </c>
      <c r="B74" s="10"/>
      <c r="C74" s="10"/>
      <c r="D74" s="193"/>
    </row>
    <row r="75" spans="1:6" ht="21.75" thickBot="1" x14ac:dyDescent="0.4"/>
    <row r="76" spans="1:6" x14ac:dyDescent="0.35">
      <c r="A76" s="244" t="s">
        <v>81</v>
      </c>
      <c r="B76" s="244" t="s">
        <v>3</v>
      </c>
      <c r="C76" s="76" t="s">
        <v>4</v>
      </c>
      <c r="D76" s="76" t="s">
        <v>6</v>
      </c>
      <c r="E76" s="76" t="s">
        <v>9</v>
      </c>
      <c r="F76" s="76" t="s">
        <v>6</v>
      </c>
    </row>
    <row r="77" spans="1:6" x14ac:dyDescent="0.35">
      <c r="A77" s="255"/>
      <c r="B77" s="255"/>
      <c r="C77" s="78" t="s">
        <v>5</v>
      </c>
      <c r="D77" s="78" t="s">
        <v>7</v>
      </c>
      <c r="E77" s="78" t="s">
        <v>10</v>
      </c>
      <c r="F77" s="78" t="s">
        <v>11</v>
      </c>
    </row>
    <row r="78" spans="1:6" ht="21.75" thickBot="1" x14ac:dyDescent="0.4">
      <c r="A78" s="245"/>
      <c r="B78" s="37"/>
      <c r="C78" s="37"/>
      <c r="D78" s="77" t="s">
        <v>8</v>
      </c>
      <c r="E78" s="79" t="s">
        <v>18</v>
      </c>
      <c r="F78" s="79" t="s">
        <v>8</v>
      </c>
    </row>
    <row r="79" spans="1:6" x14ac:dyDescent="0.35">
      <c r="A79" s="3" t="s">
        <v>177</v>
      </c>
      <c r="B79" s="2" t="s">
        <v>64</v>
      </c>
      <c r="C79" s="71">
        <v>37</v>
      </c>
      <c r="D79" s="46">
        <f>C79*100/43</f>
        <v>86.04651162790698</v>
      </c>
      <c r="E79" s="14">
        <v>300000</v>
      </c>
      <c r="F79" s="47">
        <f>E79*100/870780</f>
        <v>34.451870736580993</v>
      </c>
    </row>
    <row r="80" spans="1:6" x14ac:dyDescent="0.35">
      <c r="A80" s="5" t="s">
        <v>35</v>
      </c>
      <c r="B80" s="4"/>
      <c r="C80" s="5"/>
      <c r="D80" s="26"/>
      <c r="E80" s="5"/>
      <c r="F80" s="5"/>
    </row>
    <row r="81" spans="1:6" x14ac:dyDescent="0.35">
      <c r="A81" s="45" t="s">
        <v>121</v>
      </c>
      <c r="B81" s="4"/>
      <c r="C81" s="8"/>
      <c r="D81" s="21"/>
      <c r="E81" s="21"/>
      <c r="F81" s="21"/>
    </row>
    <row r="82" spans="1:6" x14ac:dyDescent="0.35">
      <c r="A82" s="5" t="s">
        <v>247</v>
      </c>
      <c r="B82" s="4"/>
      <c r="C82" s="5"/>
      <c r="D82" s="26"/>
      <c r="E82" s="5"/>
      <c r="F82" s="5"/>
    </row>
    <row r="83" spans="1:6" x14ac:dyDescent="0.35">
      <c r="A83" s="5" t="s">
        <v>248</v>
      </c>
      <c r="B83" s="4"/>
      <c r="C83" s="5"/>
      <c r="D83" s="26"/>
      <c r="E83" s="5"/>
      <c r="F83" s="5"/>
    </row>
    <row r="84" spans="1:6" ht="21.75" thickBot="1" x14ac:dyDescent="0.4">
      <c r="A84" s="5"/>
      <c r="B84" s="4"/>
      <c r="C84" s="5"/>
      <c r="D84" s="26"/>
      <c r="E84" s="5"/>
      <c r="F84" s="5"/>
    </row>
    <row r="85" spans="1:6" ht="21.75" thickBot="1" x14ac:dyDescent="0.4">
      <c r="A85" s="57">
        <v>2</v>
      </c>
      <c r="B85" s="57">
        <v>1</v>
      </c>
      <c r="C85" s="57">
        <v>37</v>
      </c>
      <c r="D85" s="62">
        <f>C85*100/43</f>
        <v>86.04651162790698</v>
      </c>
      <c r="E85" s="60">
        <v>300000</v>
      </c>
      <c r="F85" s="64">
        <f>E85*100/870780</f>
        <v>34.451870736580993</v>
      </c>
    </row>
    <row r="86" spans="1:6" x14ac:dyDescent="0.35">
      <c r="A86" s="182"/>
      <c r="B86" s="182"/>
      <c r="C86" s="182"/>
      <c r="D86" s="183"/>
      <c r="E86" s="184"/>
      <c r="F86" s="185"/>
    </row>
    <row r="87" spans="1:6" x14ac:dyDescent="0.35">
      <c r="A87" s="10" t="s">
        <v>250</v>
      </c>
      <c r="B87" s="10"/>
      <c r="C87" s="10"/>
      <c r="D87" s="193"/>
      <c r="E87" s="188"/>
      <c r="F87" s="189"/>
    </row>
    <row r="88" spans="1:6" ht="21.75" thickBot="1" x14ac:dyDescent="0.4">
      <c r="A88" s="186"/>
      <c r="B88" s="186"/>
      <c r="C88" s="186"/>
      <c r="D88" s="187"/>
      <c r="E88" s="188"/>
      <c r="F88" s="189"/>
    </row>
    <row r="89" spans="1:6" x14ac:dyDescent="0.35">
      <c r="A89" s="244" t="s">
        <v>81</v>
      </c>
      <c r="B89" s="244" t="s">
        <v>3</v>
      </c>
      <c r="C89" s="76" t="s">
        <v>4</v>
      </c>
      <c r="D89" s="76" t="s">
        <v>6</v>
      </c>
      <c r="E89" s="76" t="s">
        <v>9</v>
      </c>
      <c r="F89" s="76" t="s">
        <v>6</v>
      </c>
    </row>
    <row r="90" spans="1:6" x14ac:dyDescent="0.35">
      <c r="A90" s="255"/>
      <c r="B90" s="255"/>
      <c r="C90" s="78" t="s">
        <v>5</v>
      </c>
      <c r="D90" s="78" t="s">
        <v>7</v>
      </c>
      <c r="E90" s="78" t="s">
        <v>10</v>
      </c>
      <c r="F90" s="78" t="s">
        <v>11</v>
      </c>
    </row>
    <row r="91" spans="1:6" ht="21.75" thickBot="1" x14ac:dyDescent="0.4">
      <c r="A91" s="245"/>
      <c r="B91" s="37"/>
      <c r="C91" s="37"/>
      <c r="D91" s="77" t="s">
        <v>8</v>
      </c>
      <c r="E91" s="79" t="s">
        <v>18</v>
      </c>
      <c r="F91" s="79" t="s">
        <v>8</v>
      </c>
    </row>
    <row r="92" spans="1:6" x14ac:dyDescent="0.35">
      <c r="A92" s="4" t="s">
        <v>350</v>
      </c>
      <c r="B92" s="4" t="s">
        <v>129</v>
      </c>
      <c r="C92" s="26">
        <v>1</v>
      </c>
      <c r="D92" s="44">
        <f>C92*100/1</f>
        <v>100</v>
      </c>
      <c r="E92" s="181">
        <v>250000</v>
      </c>
      <c r="F92" s="91">
        <f>E92*100/300000</f>
        <v>83.333333333333329</v>
      </c>
    </row>
    <row r="93" spans="1:6" x14ac:dyDescent="0.35">
      <c r="A93" s="4" t="s">
        <v>123</v>
      </c>
      <c r="B93" s="4"/>
      <c r="C93" s="49"/>
      <c r="D93" s="49"/>
      <c r="E93" s="49"/>
      <c r="F93" s="215"/>
    </row>
    <row r="94" spans="1:6" x14ac:dyDescent="0.35">
      <c r="A94" s="5" t="s">
        <v>124</v>
      </c>
      <c r="B94" s="4"/>
      <c r="C94" s="5"/>
      <c r="D94" s="26"/>
      <c r="E94" s="48"/>
      <c r="F94" s="216"/>
    </row>
    <row r="95" spans="1:6" x14ac:dyDescent="0.35">
      <c r="A95" s="6"/>
      <c r="B95" s="39"/>
      <c r="C95" s="6"/>
      <c r="D95" s="13"/>
      <c r="E95" s="6"/>
      <c r="F95" s="217"/>
    </row>
    <row r="96" spans="1:6" x14ac:dyDescent="0.35">
      <c r="A96" s="5" t="s">
        <v>133</v>
      </c>
      <c r="B96" s="4" t="s">
        <v>128</v>
      </c>
      <c r="C96" s="26">
        <v>12</v>
      </c>
      <c r="D96" s="44">
        <f>C96*100/25</f>
        <v>48</v>
      </c>
      <c r="E96" s="18">
        <v>5251750</v>
      </c>
      <c r="F96" s="91">
        <f>E96*100/12354000</f>
        <v>42.510522907560308</v>
      </c>
    </row>
    <row r="97" spans="1:6" x14ac:dyDescent="0.35">
      <c r="A97" s="5" t="s">
        <v>179</v>
      </c>
      <c r="B97" s="4"/>
      <c r="C97" s="5"/>
      <c r="D97" s="26"/>
      <c r="E97" s="5"/>
      <c r="F97" s="196"/>
    </row>
    <row r="98" spans="1:6" x14ac:dyDescent="0.35">
      <c r="A98" s="5" t="s">
        <v>36</v>
      </c>
      <c r="B98" s="4"/>
      <c r="C98" s="5"/>
      <c r="D98" s="26" t="s">
        <v>19</v>
      </c>
      <c r="E98" s="5"/>
      <c r="F98" s="5"/>
    </row>
    <row r="99" spans="1:6" x14ac:dyDescent="0.35">
      <c r="A99" s="5" t="s">
        <v>37</v>
      </c>
      <c r="B99" s="4"/>
      <c r="C99" s="5"/>
      <c r="D99" s="26"/>
      <c r="E99" s="5"/>
      <c r="F99" s="5"/>
    </row>
    <row r="100" spans="1:6" x14ac:dyDescent="0.35">
      <c r="A100" s="6"/>
      <c r="B100" s="39"/>
      <c r="C100" s="6"/>
      <c r="D100" s="13"/>
      <c r="E100" s="6"/>
      <c r="F100" s="6"/>
    </row>
    <row r="101" spans="1:6" x14ac:dyDescent="0.35">
      <c r="A101" s="5" t="s">
        <v>351</v>
      </c>
      <c r="B101" s="4" t="s">
        <v>130</v>
      </c>
      <c r="C101" s="26">
        <v>4</v>
      </c>
      <c r="D101" s="44">
        <f>C101*100/14</f>
        <v>28.571428571428573</v>
      </c>
      <c r="E101" s="18">
        <v>750000</v>
      </c>
      <c r="F101" s="50">
        <f>E101*100/2393500</f>
        <v>31.334865260079383</v>
      </c>
    </row>
    <row r="102" spans="1:6" x14ac:dyDescent="0.35">
      <c r="A102" s="5" t="s">
        <v>352</v>
      </c>
      <c r="B102" s="4" t="s">
        <v>99</v>
      </c>
      <c r="C102" s="5"/>
      <c r="D102" s="26"/>
      <c r="E102" s="5"/>
      <c r="F102" s="196"/>
    </row>
    <row r="103" spans="1:6" x14ac:dyDescent="0.35">
      <c r="A103" s="5" t="s">
        <v>124</v>
      </c>
      <c r="B103" s="4"/>
      <c r="C103" s="5"/>
      <c r="D103" s="26"/>
      <c r="E103" s="5"/>
      <c r="F103" s="5"/>
    </row>
    <row r="104" spans="1:6" ht="21.75" thickBot="1" x14ac:dyDescent="0.4">
      <c r="A104" s="5"/>
      <c r="B104" s="4"/>
      <c r="C104" s="5"/>
      <c r="D104" s="26"/>
      <c r="E104" s="5"/>
      <c r="F104" s="5"/>
    </row>
    <row r="105" spans="1:6" ht="21.75" thickBot="1" x14ac:dyDescent="0.4">
      <c r="A105" s="57">
        <v>3</v>
      </c>
      <c r="B105" s="57">
        <v>3</v>
      </c>
      <c r="C105" s="57">
        <f>C92+C96+C101</f>
        <v>17</v>
      </c>
      <c r="D105" s="62">
        <f>C105*100/40</f>
        <v>42.5</v>
      </c>
      <c r="E105" s="63">
        <f>E92+E96+E101</f>
        <v>6251750</v>
      </c>
      <c r="F105" s="64">
        <f>E105*100/15047500</f>
        <v>41.546768566207014</v>
      </c>
    </row>
    <row r="106" spans="1:6" x14ac:dyDescent="0.35">
      <c r="F106" s="195"/>
    </row>
    <row r="109" spans="1:6" x14ac:dyDescent="0.35">
      <c r="F109" s="1">
        <v>37</v>
      </c>
    </row>
    <row r="110" spans="1:6" ht="17.25" customHeight="1" x14ac:dyDescent="0.35"/>
    <row r="111" spans="1:6" x14ac:dyDescent="0.35">
      <c r="A111" s="191" t="s">
        <v>251</v>
      </c>
      <c r="B111" s="192"/>
      <c r="C111" s="192"/>
      <c r="D111" s="192"/>
      <c r="E111" s="192"/>
      <c r="F111" s="193"/>
    </row>
    <row r="112" spans="1:6" ht="21.75" thickBot="1" x14ac:dyDescent="0.4"/>
    <row r="113" spans="1:6" x14ac:dyDescent="0.35">
      <c r="A113" s="244" t="s">
        <v>81</v>
      </c>
      <c r="B113" s="244" t="s">
        <v>3</v>
      </c>
      <c r="C113" s="76" t="s">
        <v>4</v>
      </c>
      <c r="D113" s="76" t="s">
        <v>6</v>
      </c>
      <c r="E113" s="76" t="s">
        <v>9</v>
      </c>
      <c r="F113" s="76" t="s">
        <v>6</v>
      </c>
    </row>
    <row r="114" spans="1:6" x14ac:dyDescent="0.35">
      <c r="A114" s="255"/>
      <c r="B114" s="255"/>
      <c r="C114" s="78" t="s">
        <v>5</v>
      </c>
      <c r="D114" s="78" t="s">
        <v>7</v>
      </c>
      <c r="E114" s="78" t="s">
        <v>10</v>
      </c>
      <c r="F114" s="78" t="s">
        <v>11</v>
      </c>
    </row>
    <row r="115" spans="1:6" ht="21.75" thickBot="1" x14ac:dyDescent="0.4">
      <c r="A115" s="245"/>
      <c r="B115" s="37"/>
      <c r="C115" s="37"/>
      <c r="D115" s="77" t="s">
        <v>8</v>
      </c>
      <c r="E115" s="79" t="s">
        <v>18</v>
      </c>
      <c r="F115" s="79" t="s">
        <v>8</v>
      </c>
    </row>
    <row r="116" spans="1:6" x14ac:dyDescent="0.35">
      <c r="A116" s="2" t="s">
        <v>181</v>
      </c>
      <c r="B116" s="2" t="s">
        <v>64</v>
      </c>
      <c r="C116" s="71">
        <v>1</v>
      </c>
      <c r="D116" s="46">
        <f>C116*100/8</f>
        <v>12.5</v>
      </c>
      <c r="E116" s="22">
        <v>10000</v>
      </c>
      <c r="F116" s="46">
        <f>E116*100/9046000</f>
        <v>0.11054609772275038</v>
      </c>
    </row>
    <row r="117" spans="1:6" x14ac:dyDescent="0.35">
      <c r="A117" s="4" t="s">
        <v>70</v>
      </c>
      <c r="B117" s="4"/>
      <c r="C117" s="4"/>
      <c r="D117" s="49"/>
      <c r="E117" s="49"/>
      <c r="F117" s="49"/>
    </row>
    <row r="118" spans="1:6" x14ac:dyDescent="0.35">
      <c r="A118" s="4" t="s">
        <v>182</v>
      </c>
      <c r="B118" s="4"/>
      <c r="C118" s="4"/>
      <c r="D118" s="49"/>
      <c r="E118" s="49"/>
      <c r="F118" s="49"/>
    </row>
    <row r="119" spans="1:6" x14ac:dyDescent="0.35">
      <c r="A119" s="4" t="s">
        <v>71</v>
      </c>
      <c r="B119" s="4"/>
      <c r="C119" s="4"/>
      <c r="D119" s="49"/>
      <c r="E119" s="49"/>
      <c r="F119" s="49"/>
    </row>
    <row r="120" spans="1:6" x14ac:dyDescent="0.35">
      <c r="A120" s="5" t="s">
        <v>72</v>
      </c>
      <c r="B120" s="5"/>
      <c r="C120" s="5"/>
      <c r="D120" s="26"/>
      <c r="E120" s="48"/>
      <c r="F120" s="5"/>
    </row>
    <row r="121" spans="1:6" ht="15.75" customHeight="1" x14ac:dyDescent="0.35">
      <c r="A121" s="6"/>
      <c r="B121" s="6"/>
      <c r="C121" s="6"/>
      <c r="D121" s="13"/>
      <c r="E121" s="6"/>
      <c r="F121" s="6"/>
    </row>
    <row r="122" spans="1:6" x14ac:dyDescent="0.35">
      <c r="A122" s="5" t="s">
        <v>183</v>
      </c>
      <c r="B122" s="4" t="s">
        <v>219</v>
      </c>
      <c r="C122" s="26">
        <v>1</v>
      </c>
      <c r="D122" s="44">
        <f>C122*100/5</f>
        <v>20</v>
      </c>
      <c r="E122" s="18">
        <v>10000</v>
      </c>
      <c r="F122" s="44">
        <f>E122*100/820000</f>
        <v>1.2195121951219512</v>
      </c>
    </row>
    <row r="123" spans="1:6" x14ac:dyDescent="0.35">
      <c r="A123" s="5" t="s">
        <v>184</v>
      </c>
      <c r="B123" s="5" t="s">
        <v>46</v>
      </c>
      <c r="C123" s="5"/>
      <c r="D123" s="26"/>
      <c r="E123" s="5"/>
      <c r="F123" s="5"/>
    </row>
    <row r="124" spans="1:6" ht="16.5" customHeight="1" x14ac:dyDescent="0.35">
      <c r="A124" s="6"/>
      <c r="B124" s="6"/>
      <c r="C124" s="6"/>
      <c r="D124" s="13" t="s">
        <v>19</v>
      </c>
      <c r="E124" s="6"/>
      <c r="F124" s="6"/>
    </row>
    <row r="125" spans="1:6" x14ac:dyDescent="0.35">
      <c r="A125" s="5" t="s">
        <v>185</v>
      </c>
      <c r="B125" s="5" t="s">
        <v>218</v>
      </c>
      <c r="C125" s="26">
        <v>1</v>
      </c>
      <c r="D125" s="44">
        <f>1/1*100</f>
        <v>100</v>
      </c>
      <c r="E125" s="18">
        <v>50000</v>
      </c>
      <c r="F125" s="44">
        <f>E125*100/50000</f>
        <v>100</v>
      </c>
    </row>
    <row r="126" spans="1:6" x14ac:dyDescent="0.35">
      <c r="A126" s="5" t="s">
        <v>184</v>
      </c>
      <c r="B126" s="5"/>
      <c r="C126" s="5"/>
      <c r="D126" s="26"/>
      <c r="E126" s="5"/>
      <c r="F126" s="5"/>
    </row>
    <row r="127" spans="1:6" ht="15.75" customHeight="1" thickBot="1" x14ac:dyDescent="0.4">
      <c r="A127" s="5"/>
      <c r="B127" s="5"/>
      <c r="C127" s="5"/>
      <c r="D127" s="26"/>
      <c r="E127" s="5"/>
      <c r="F127" s="5" t="s">
        <v>19</v>
      </c>
    </row>
    <row r="128" spans="1:6" ht="21.75" thickBot="1" x14ac:dyDescent="0.4">
      <c r="A128" s="57">
        <v>3</v>
      </c>
      <c r="B128" s="57">
        <v>3</v>
      </c>
      <c r="C128" s="57">
        <f>C125+C122+C116</f>
        <v>3</v>
      </c>
      <c r="D128" s="62">
        <f>3*100/14</f>
        <v>21.428571428571427</v>
      </c>
      <c r="E128" s="63">
        <f>E125+E122+E116</f>
        <v>70000</v>
      </c>
      <c r="F128" s="62">
        <f>E128*100/9916000</f>
        <v>0.70592981040742231</v>
      </c>
    </row>
    <row r="129" spans="1:6" ht="12" customHeight="1" x14ac:dyDescent="0.35">
      <c r="A129" s="186"/>
      <c r="B129" s="186"/>
      <c r="C129" s="186"/>
      <c r="D129" s="187"/>
      <c r="E129" s="190"/>
      <c r="F129" s="187"/>
    </row>
    <row r="130" spans="1:6" x14ac:dyDescent="0.35">
      <c r="A130" s="10" t="s">
        <v>252</v>
      </c>
      <c r="B130" s="10"/>
      <c r="C130" s="10"/>
      <c r="D130" s="10"/>
      <c r="E130" s="10"/>
      <c r="F130" s="187"/>
    </row>
    <row r="131" spans="1:6" ht="12.75" customHeight="1" thickBot="1" x14ac:dyDescent="0.4">
      <c r="A131" s="186"/>
      <c r="B131" s="186"/>
      <c r="C131" s="186"/>
      <c r="D131" s="187"/>
      <c r="E131" s="190"/>
      <c r="F131" s="187"/>
    </row>
    <row r="132" spans="1:6" ht="18.95" customHeight="1" x14ac:dyDescent="0.35">
      <c r="A132" s="244" t="s">
        <v>81</v>
      </c>
      <c r="B132" s="244" t="s">
        <v>3</v>
      </c>
      <c r="C132" s="76" t="s">
        <v>4</v>
      </c>
      <c r="D132" s="76" t="s">
        <v>6</v>
      </c>
      <c r="E132" s="76" t="s">
        <v>9</v>
      </c>
      <c r="F132" s="76" t="s">
        <v>6</v>
      </c>
    </row>
    <row r="133" spans="1:6" ht="18.95" customHeight="1" x14ac:dyDescent="0.35">
      <c r="A133" s="255"/>
      <c r="B133" s="255"/>
      <c r="C133" s="78" t="s">
        <v>5</v>
      </c>
      <c r="D133" s="78" t="s">
        <v>7</v>
      </c>
      <c r="E133" s="78" t="s">
        <v>10</v>
      </c>
      <c r="F133" s="78" t="s">
        <v>11</v>
      </c>
    </row>
    <row r="134" spans="1:6" ht="18.95" customHeight="1" thickBot="1" x14ac:dyDescent="0.4">
      <c r="A134" s="245"/>
      <c r="B134" s="37"/>
      <c r="C134" s="37"/>
      <c r="D134" s="77" t="s">
        <v>8</v>
      </c>
      <c r="E134" s="79" t="s">
        <v>18</v>
      </c>
      <c r="F134" s="79" t="s">
        <v>8</v>
      </c>
    </row>
    <row r="135" spans="1:6" ht="18.95" customHeight="1" x14ac:dyDescent="0.35">
      <c r="A135" s="3" t="s">
        <v>149</v>
      </c>
      <c r="B135" s="3" t="s">
        <v>129</v>
      </c>
      <c r="C135" s="71">
        <v>1</v>
      </c>
      <c r="D135" s="53">
        <f>C135*100/2</f>
        <v>50</v>
      </c>
      <c r="E135" s="52">
        <v>5000</v>
      </c>
      <c r="F135" s="47">
        <f>E135*100/40000</f>
        <v>12.5</v>
      </c>
    </row>
    <row r="136" spans="1:6" ht="18.95" customHeight="1" x14ac:dyDescent="0.35">
      <c r="A136" s="6"/>
      <c r="B136" s="6"/>
      <c r="C136" s="6"/>
      <c r="D136" s="55"/>
      <c r="E136" s="13"/>
      <c r="F136" s="6"/>
    </row>
    <row r="137" spans="1:6" ht="18.95" customHeight="1" x14ac:dyDescent="0.35">
      <c r="A137" s="5" t="s">
        <v>186</v>
      </c>
      <c r="B137" s="4" t="s">
        <v>259</v>
      </c>
      <c r="C137" s="26">
        <v>6</v>
      </c>
      <c r="D137" s="54">
        <f>C137*100/15</f>
        <v>40</v>
      </c>
      <c r="E137" s="20">
        <v>140000</v>
      </c>
      <c r="F137" s="50">
        <f>E137*100/3620000</f>
        <v>3.867403314917127</v>
      </c>
    </row>
    <row r="138" spans="1:6" ht="18.95" customHeight="1" x14ac:dyDescent="0.35">
      <c r="A138" s="5" t="s">
        <v>73</v>
      </c>
      <c r="B138" s="5" t="s">
        <v>260</v>
      </c>
      <c r="C138" s="5"/>
      <c r="D138" s="54"/>
      <c r="E138" s="5"/>
      <c r="F138" s="5"/>
    </row>
    <row r="139" spans="1:6" ht="18.95" customHeight="1" x14ac:dyDescent="0.35">
      <c r="A139" s="70" t="s">
        <v>74</v>
      </c>
      <c r="B139" s="5"/>
      <c r="C139" s="5"/>
      <c r="D139" s="54"/>
      <c r="E139" s="5"/>
      <c r="F139" s="5"/>
    </row>
    <row r="140" spans="1:6" ht="10.5" customHeight="1" x14ac:dyDescent="0.35">
      <c r="A140" s="6"/>
      <c r="B140" s="6" t="s">
        <v>19</v>
      </c>
      <c r="C140" s="6"/>
      <c r="D140" s="55"/>
      <c r="E140" s="6"/>
      <c r="F140" s="6"/>
    </row>
    <row r="141" spans="1:6" ht="18.95" customHeight="1" x14ac:dyDescent="0.35">
      <c r="A141" s="5" t="s">
        <v>152</v>
      </c>
      <c r="B141" s="4" t="s">
        <v>154</v>
      </c>
      <c r="C141" s="26">
        <v>2</v>
      </c>
      <c r="D141" s="54">
        <v>33.33</v>
      </c>
      <c r="E141" s="18">
        <v>350000</v>
      </c>
      <c r="F141" s="50">
        <v>32.71</v>
      </c>
    </row>
    <row r="142" spans="1:6" ht="18.95" customHeight="1" x14ac:dyDescent="0.35">
      <c r="A142" s="5"/>
      <c r="B142" s="5" t="s">
        <v>42</v>
      </c>
      <c r="C142" s="5"/>
      <c r="D142" s="54"/>
      <c r="E142" s="5"/>
      <c r="F142" s="5"/>
    </row>
    <row r="143" spans="1:6" ht="14.25" customHeight="1" x14ac:dyDescent="0.35">
      <c r="A143" s="6"/>
      <c r="B143" s="6"/>
      <c r="C143" s="6"/>
      <c r="D143" s="55"/>
      <c r="E143" s="6"/>
      <c r="F143" s="6"/>
    </row>
    <row r="144" spans="1:6" ht="18.95" customHeight="1" x14ac:dyDescent="0.35">
      <c r="A144" s="5" t="s">
        <v>353</v>
      </c>
      <c r="B144" s="4" t="s">
        <v>261</v>
      </c>
      <c r="C144" s="26">
        <v>4</v>
      </c>
      <c r="D144" s="54">
        <f>C144*100/7</f>
        <v>57.142857142857146</v>
      </c>
      <c r="E144" s="18">
        <v>808000</v>
      </c>
      <c r="F144" s="50">
        <f>E144*100/1858000</f>
        <v>43.487621097954793</v>
      </c>
    </row>
    <row r="145" spans="1:6" ht="18.95" customHeight="1" x14ac:dyDescent="0.35">
      <c r="A145" s="5" t="s">
        <v>354</v>
      </c>
      <c r="B145" s="197" t="s">
        <v>47</v>
      </c>
      <c r="C145" s="5"/>
      <c r="D145" s="54"/>
      <c r="E145" s="5"/>
      <c r="F145" s="5"/>
    </row>
    <row r="146" spans="1:6" ht="18.95" customHeight="1" x14ac:dyDescent="0.35">
      <c r="A146" s="6"/>
      <c r="B146" s="6"/>
      <c r="C146" s="6"/>
      <c r="D146" s="55"/>
      <c r="E146" s="6"/>
      <c r="F146" s="6"/>
    </row>
    <row r="147" spans="1:6" ht="18.95" customHeight="1" x14ac:dyDescent="0.35">
      <c r="A147" s="5" t="s">
        <v>288</v>
      </c>
      <c r="B147" s="5" t="s">
        <v>218</v>
      </c>
      <c r="C147" s="26">
        <v>1</v>
      </c>
      <c r="D147" s="54">
        <v>100</v>
      </c>
      <c r="E147" s="5">
        <v>100000</v>
      </c>
      <c r="F147" s="50">
        <v>100</v>
      </c>
    </row>
    <row r="148" spans="1:6" ht="14.25" customHeight="1" thickBot="1" x14ac:dyDescent="0.4">
      <c r="A148" s="5"/>
      <c r="B148" s="5"/>
      <c r="C148" s="5"/>
      <c r="D148" s="54"/>
      <c r="E148" s="5"/>
      <c r="F148" s="5"/>
    </row>
    <row r="149" spans="1:6" ht="18.95" customHeight="1" thickBot="1" x14ac:dyDescent="0.4">
      <c r="A149" s="57">
        <v>3</v>
      </c>
      <c r="B149" s="57">
        <v>4</v>
      </c>
      <c r="C149" s="57">
        <v>14</v>
      </c>
      <c r="D149" s="59">
        <f>C149*100/31</f>
        <v>45.161290322580648</v>
      </c>
      <c r="E149" s="60">
        <v>1403000</v>
      </c>
      <c r="F149" s="61">
        <v>21.07</v>
      </c>
    </row>
    <row r="150" spans="1:6" ht="20.100000000000001" customHeight="1" x14ac:dyDescent="0.35"/>
    <row r="151" spans="1:6" ht="20.100000000000001" customHeight="1" x14ac:dyDescent="0.35">
      <c r="F151" s="1">
        <v>38</v>
      </c>
    </row>
    <row r="152" spans="1:6" ht="20.100000000000001" customHeight="1" x14ac:dyDescent="0.35"/>
    <row r="153" spans="1:6" ht="20.100000000000001" customHeight="1" x14ac:dyDescent="0.35">
      <c r="A153" s="1" t="s">
        <v>254</v>
      </c>
      <c r="B153" s="1"/>
      <c r="C153" s="1"/>
      <c r="D153" s="1"/>
      <c r="E153" s="25"/>
      <c r="F153" s="187"/>
    </row>
    <row r="154" spans="1:6" ht="20.100000000000001" customHeight="1" thickBot="1" x14ac:dyDescent="0.4">
      <c r="A154" s="186"/>
      <c r="B154" s="186"/>
      <c r="C154" s="186"/>
      <c r="D154" s="187"/>
      <c r="E154" s="190"/>
      <c r="F154" s="187"/>
    </row>
    <row r="155" spans="1:6" x14ac:dyDescent="0.35">
      <c r="A155" s="244" t="s">
        <v>81</v>
      </c>
      <c r="B155" s="244" t="s">
        <v>3</v>
      </c>
      <c r="C155" s="76" t="s">
        <v>4</v>
      </c>
      <c r="D155" s="76" t="s">
        <v>6</v>
      </c>
      <c r="E155" s="76" t="s">
        <v>9</v>
      </c>
      <c r="F155" s="76" t="s">
        <v>6</v>
      </c>
    </row>
    <row r="156" spans="1:6" x14ac:dyDescent="0.35">
      <c r="A156" s="255"/>
      <c r="B156" s="255"/>
      <c r="C156" s="78" t="s">
        <v>5</v>
      </c>
      <c r="D156" s="78" t="s">
        <v>7</v>
      </c>
      <c r="E156" s="78" t="s">
        <v>10</v>
      </c>
      <c r="F156" s="78" t="s">
        <v>11</v>
      </c>
    </row>
    <row r="157" spans="1:6" ht="21.75" thickBot="1" x14ac:dyDescent="0.4">
      <c r="A157" s="245"/>
      <c r="B157" s="37"/>
      <c r="C157" s="37"/>
      <c r="D157" s="77" t="s">
        <v>8</v>
      </c>
      <c r="E157" s="79" t="s">
        <v>18</v>
      </c>
      <c r="F157" s="79" t="s">
        <v>8</v>
      </c>
    </row>
    <row r="158" spans="1:6" x14ac:dyDescent="0.35">
      <c r="A158" s="2" t="s">
        <v>355</v>
      </c>
      <c r="B158" s="4" t="s">
        <v>129</v>
      </c>
      <c r="C158" s="71">
        <v>8</v>
      </c>
      <c r="D158" s="46">
        <f>C158*100/16</f>
        <v>50</v>
      </c>
      <c r="E158" s="29">
        <v>496000</v>
      </c>
      <c r="F158" s="46">
        <f>E158*100/2545000</f>
        <v>19.489194499017682</v>
      </c>
    </row>
    <row r="159" spans="1:6" x14ac:dyDescent="0.35">
      <c r="A159" s="4" t="s">
        <v>356</v>
      </c>
      <c r="B159" s="49"/>
      <c r="C159" s="49"/>
      <c r="D159" s="49"/>
      <c r="E159" s="49"/>
      <c r="F159" s="49"/>
    </row>
    <row r="160" spans="1:6" x14ac:dyDescent="0.35">
      <c r="A160" s="4" t="s">
        <v>160</v>
      </c>
      <c r="B160" s="49"/>
      <c r="C160" s="49"/>
      <c r="D160" s="49"/>
      <c r="E160" s="49"/>
      <c r="F160" s="49"/>
    </row>
    <row r="161" spans="1:6" x14ac:dyDescent="0.35">
      <c r="A161" s="4" t="s">
        <v>54</v>
      </c>
      <c r="B161" s="49"/>
      <c r="C161" s="49"/>
      <c r="D161" s="49"/>
      <c r="E161" s="49"/>
      <c r="F161" s="49"/>
    </row>
    <row r="162" spans="1:6" x14ac:dyDescent="0.35">
      <c r="A162" s="4" t="s">
        <v>158</v>
      </c>
      <c r="B162" s="49"/>
      <c r="C162" s="49"/>
      <c r="D162" s="49"/>
      <c r="E162" s="49"/>
      <c r="F162" s="49"/>
    </row>
    <row r="163" spans="1:6" x14ac:dyDescent="0.35">
      <c r="A163" s="4" t="s">
        <v>76</v>
      </c>
      <c r="B163" s="49"/>
      <c r="C163" s="49"/>
      <c r="D163" s="49"/>
      <c r="E163" s="49"/>
      <c r="F163" s="49"/>
    </row>
    <row r="164" spans="1:6" x14ac:dyDescent="0.35">
      <c r="A164" s="4" t="s">
        <v>77</v>
      </c>
      <c r="B164" s="49"/>
      <c r="C164" s="49"/>
      <c r="D164" s="49"/>
      <c r="E164" s="49"/>
      <c r="F164" s="49"/>
    </row>
    <row r="165" spans="1:6" x14ac:dyDescent="0.35">
      <c r="A165" s="6"/>
      <c r="B165" s="6"/>
      <c r="C165" s="6"/>
      <c r="D165" s="13"/>
      <c r="E165" s="56"/>
      <c r="F165" s="6"/>
    </row>
    <row r="166" spans="1:6" x14ac:dyDescent="0.35">
      <c r="A166" s="5" t="s">
        <v>231</v>
      </c>
      <c r="B166" s="5" t="s">
        <v>161</v>
      </c>
      <c r="C166" s="26">
        <v>1</v>
      </c>
      <c r="D166" s="44">
        <f>C166*100/4</f>
        <v>25</v>
      </c>
      <c r="E166" s="18">
        <v>50000</v>
      </c>
      <c r="F166" s="44">
        <f>E166*100/307000</f>
        <v>16.286644951140065</v>
      </c>
    </row>
    <row r="167" spans="1:6" x14ac:dyDescent="0.35">
      <c r="A167" s="5" t="s">
        <v>54</v>
      </c>
      <c r="B167" s="5"/>
      <c r="C167" s="26"/>
      <c r="D167" s="44"/>
      <c r="E167" s="18"/>
      <c r="F167" s="44"/>
    </row>
    <row r="168" spans="1:6" ht="21.75" thickBot="1" x14ac:dyDescent="0.4">
      <c r="A168" s="6"/>
      <c r="B168" s="6"/>
      <c r="C168" s="6"/>
      <c r="D168" s="13"/>
      <c r="E168" s="6"/>
      <c r="F168" s="6"/>
    </row>
    <row r="169" spans="1:6" ht="21.75" thickBot="1" x14ac:dyDescent="0.4">
      <c r="A169" s="57">
        <v>3</v>
      </c>
      <c r="B169" s="57">
        <v>2</v>
      </c>
      <c r="C169" s="57">
        <f>C158+C166</f>
        <v>9</v>
      </c>
      <c r="D169" s="62">
        <f>C169*100/20</f>
        <v>45</v>
      </c>
      <c r="E169" s="63">
        <f>E158+E166</f>
        <v>546000</v>
      </c>
      <c r="F169" s="64">
        <f>E169*100/2852000</f>
        <v>19.144460028050492</v>
      </c>
    </row>
    <row r="190" spans="6:6" x14ac:dyDescent="0.35">
      <c r="F190">
        <v>1</v>
      </c>
    </row>
  </sheetData>
  <mergeCells count="16">
    <mergeCell ref="A13:F13"/>
    <mergeCell ref="A14:F14"/>
    <mergeCell ref="B155:B156"/>
    <mergeCell ref="A51:A53"/>
    <mergeCell ref="A40:A42"/>
    <mergeCell ref="A76:A78"/>
    <mergeCell ref="A89:A91"/>
    <mergeCell ref="A113:A115"/>
    <mergeCell ref="A132:A134"/>
    <mergeCell ref="A155:A157"/>
    <mergeCell ref="B89:B90"/>
    <mergeCell ref="B113:B114"/>
    <mergeCell ref="B132:B133"/>
    <mergeCell ref="B40:B41"/>
    <mergeCell ref="B51:B52"/>
    <mergeCell ref="B76:B77"/>
  </mergeCells>
  <pageMargins left="0.59055118110236227" right="0.15748031496062992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"/>
  <sheetViews>
    <sheetView zoomScaleNormal="100" workbookViewId="0">
      <selection activeCell="A7" sqref="A7"/>
    </sheetView>
  </sheetViews>
  <sheetFormatPr defaultRowHeight="21" x14ac:dyDescent="0.35"/>
  <sheetData>
    <row r="7" spans="1:1" x14ac:dyDescent="0.35">
      <c r="A7" t="s">
        <v>264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1.แบบ ผด.01</vt:lpstr>
      <vt:lpstr>ตารางที่ 1</vt:lpstr>
      <vt:lpstr>ตารางที่ 2</vt:lpstr>
      <vt:lpstr>ตารางที่ 3</vt:lpstr>
      <vt:lpstr>ตารางที่ 4</vt:lpstr>
      <vt:lpstr>Sheet1</vt:lpstr>
      <vt:lpstr>'1.แบบ ผด.01'!Print_Titles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2023-10-12T05:28:21Z</cp:lastPrinted>
  <dcterms:created xsi:type="dcterms:W3CDTF">2022-09-08T04:05:03Z</dcterms:created>
  <dcterms:modified xsi:type="dcterms:W3CDTF">2023-10-12T05:29:20Z</dcterms:modified>
</cp:coreProperties>
</file>